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92" windowHeight="9168" tabRatio="780" activeTab="4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Средний показатель" sheetId="13" r:id="rId11"/>
    <sheet name="Калорийность" sheetId="14" r:id="rId12"/>
    <sheet name="Белки" sheetId="15" r:id="rId13"/>
    <sheet name="Жиры" sheetId="16" r:id="rId14"/>
    <sheet name="Углеводы" sheetId="17" r:id="rId15"/>
  </sheets>
  <calcPr calcId="162913"/>
</workbook>
</file>

<file path=xl/calcChain.xml><?xml version="1.0" encoding="utf-8"?>
<calcChain xmlns="http://schemas.openxmlformats.org/spreadsheetml/2006/main">
  <c r="G14" i="4" l="1"/>
  <c r="F14" i="4"/>
  <c r="E14" i="4"/>
  <c r="D14" i="4"/>
  <c r="G13" i="1"/>
  <c r="F13" i="1"/>
  <c r="B4" i="17" s="1"/>
  <c r="E13" i="1"/>
  <c r="D13" i="1"/>
  <c r="B4" i="14" l="1"/>
  <c r="B4" i="15"/>
  <c r="B4" i="16"/>
  <c r="G13" i="5"/>
  <c r="F13" i="5"/>
  <c r="E13" i="5"/>
  <c r="D13" i="5"/>
  <c r="C13" i="5"/>
  <c r="G14" i="6" l="1"/>
  <c r="F14" i="6"/>
  <c r="E14" i="6"/>
  <c r="D14" i="6"/>
  <c r="B9" i="15" l="1"/>
  <c r="B9" i="16"/>
  <c r="B9" i="17"/>
  <c r="B9" i="14"/>
  <c r="C22" i="1"/>
  <c r="G22" i="1" l="1"/>
  <c r="G23" i="1" s="1"/>
  <c r="F22" i="1"/>
  <c r="F23" i="1" s="1"/>
  <c r="E22" i="1"/>
  <c r="E23" i="1" s="1"/>
  <c r="D22" i="1"/>
  <c r="D23" i="1" s="1"/>
  <c r="G22" i="10"/>
  <c r="F22" i="10"/>
  <c r="E22" i="10"/>
  <c r="D22" i="10"/>
  <c r="C22" i="10"/>
  <c r="G13" i="10"/>
  <c r="B13" i="14" s="1"/>
  <c r="C13" i="14" s="1"/>
  <c r="F13" i="10"/>
  <c r="B13" i="17" s="1"/>
  <c r="C13" i="17" s="1"/>
  <c r="E13" i="10"/>
  <c r="B13" i="16" s="1"/>
  <c r="C13" i="16" s="1"/>
  <c r="D13" i="10"/>
  <c r="B13" i="15" s="1"/>
  <c r="C13" i="15" s="1"/>
  <c r="C13" i="10"/>
  <c r="B3" i="10"/>
  <c r="B2" i="10"/>
  <c r="G22" i="9"/>
  <c r="F22" i="9"/>
  <c r="E22" i="9"/>
  <c r="D22" i="9"/>
  <c r="C22" i="9"/>
  <c r="G13" i="9"/>
  <c r="B12" i="14" s="1"/>
  <c r="C12" i="14" s="1"/>
  <c r="F13" i="9"/>
  <c r="B12" i="17" s="1"/>
  <c r="C12" i="17" s="1"/>
  <c r="E13" i="9"/>
  <c r="B12" i="16" s="1"/>
  <c r="C12" i="16" s="1"/>
  <c r="D13" i="9"/>
  <c r="B12" i="15" s="1"/>
  <c r="C12" i="15" s="1"/>
  <c r="C13" i="9"/>
  <c r="B3" i="9"/>
  <c r="B2" i="9"/>
  <c r="G22" i="8"/>
  <c r="F22" i="8"/>
  <c r="E22" i="8"/>
  <c r="D22" i="8"/>
  <c r="C22" i="8"/>
  <c r="G13" i="8"/>
  <c r="B11" i="14" s="1"/>
  <c r="C11" i="14" s="1"/>
  <c r="F13" i="8"/>
  <c r="B11" i="17" s="1"/>
  <c r="C11" i="17" s="1"/>
  <c r="E13" i="8"/>
  <c r="B11" i="16" s="1"/>
  <c r="C11" i="16" s="1"/>
  <c r="D13" i="8"/>
  <c r="B11" i="15" s="1"/>
  <c r="C11" i="15" s="1"/>
  <c r="B3" i="8"/>
  <c r="B2" i="8"/>
  <c r="G23" i="7"/>
  <c r="F23" i="7"/>
  <c r="E23" i="7"/>
  <c r="D23" i="7"/>
  <c r="C23" i="7"/>
  <c r="G14" i="7"/>
  <c r="B10" i="14" s="1"/>
  <c r="C10" i="14" s="1"/>
  <c r="F14" i="7"/>
  <c r="B10" i="17" s="1"/>
  <c r="C10" i="17" s="1"/>
  <c r="E14" i="7"/>
  <c r="B10" i="16" s="1"/>
  <c r="C10" i="16" s="1"/>
  <c r="D14" i="7"/>
  <c r="B10" i="15" s="1"/>
  <c r="C10" i="15" s="1"/>
  <c r="C14" i="7"/>
  <c r="B3" i="7"/>
  <c r="B2" i="7"/>
  <c r="G23" i="6"/>
  <c r="G24" i="6" s="1"/>
  <c r="F23" i="6"/>
  <c r="F24" i="6" s="1"/>
  <c r="E23" i="6"/>
  <c r="E24" i="6" s="1"/>
  <c r="D23" i="6"/>
  <c r="D24" i="6" s="1"/>
  <c r="C23" i="6"/>
  <c r="C24" i="6" s="1"/>
  <c r="C9" i="14"/>
  <c r="C9" i="17"/>
  <c r="C9" i="16"/>
  <c r="C9" i="15"/>
  <c r="B3" i="6"/>
  <c r="B2" i="6"/>
  <c r="G22" i="5"/>
  <c r="F22" i="5"/>
  <c r="E22" i="5"/>
  <c r="D22" i="5"/>
  <c r="C22" i="5"/>
  <c r="B8" i="14"/>
  <c r="C8" i="14" s="1"/>
  <c r="B8" i="17"/>
  <c r="C8" i="17" s="1"/>
  <c r="B8" i="16"/>
  <c r="C8" i="16" s="1"/>
  <c r="B8" i="15"/>
  <c r="C8" i="15" s="1"/>
  <c r="B3" i="5"/>
  <c r="B2" i="5"/>
  <c r="G23" i="4"/>
  <c r="G24" i="4" s="1"/>
  <c r="F23" i="4"/>
  <c r="F24" i="4" s="1"/>
  <c r="E23" i="4"/>
  <c r="E24" i="4" s="1"/>
  <c r="D23" i="4"/>
  <c r="D24" i="4" s="1"/>
  <c r="C23" i="4"/>
  <c r="C24" i="4" s="1"/>
  <c r="B7" i="14"/>
  <c r="C7" i="14" s="1"/>
  <c r="B7" i="17"/>
  <c r="C7" i="17" s="1"/>
  <c r="B7" i="16"/>
  <c r="C7" i="16" s="1"/>
  <c r="B7" i="15"/>
  <c r="C7" i="15" s="1"/>
  <c r="B3" i="4"/>
  <c r="B2" i="4"/>
  <c r="G21" i="3"/>
  <c r="F21" i="3"/>
  <c r="E21" i="3"/>
  <c r="D21" i="3"/>
  <c r="C21" i="3"/>
  <c r="G12" i="3"/>
  <c r="B6" i="14" s="1"/>
  <c r="C6" i="14" s="1"/>
  <c r="F12" i="3"/>
  <c r="B6" i="17" s="1"/>
  <c r="C6" i="17" s="1"/>
  <c r="E12" i="3"/>
  <c r="B6" i="16" s="1"/>
  <c r="C6" i="16" s="1"/>
  <c r="D12" i="3"/>
  <c r="B6" i="15" s="1"/>
  <c r="C6" i="15" s="1"/>
  <c r="B3" i="3"/>
  <c r="B2" i="3"/>
  <c r="B3" i="2"/>
  <c r="B2" i="2"/>
  <c r="G22" i="2"/>
  <c r="F22" i="2"/>
  <c r="E22" i="2"/>
  <c r="D22" i="2"/>
  <c r="C22" i="2"/>
  <c r="G13" i="2"/>
  <c r="F13" i="2"/>
  <c r="E13" i="2"/>
  <c r="D13" i="2"/>
  <c r="C13" i="2"/>
  <c r="B15" i="14" l="1"/>
  <c r="E2" i="13"/>
  <c r="E4" i="13" s="1"/>
  <c r="I2" i="13"/>
  <c r="I4" i="13" s="1"/>
  <c r="M2" i="13"/>
  <c r="M4" i="13" s="1"/>
  <c r="J2" i="13"/>
  <c r="J4" i="13" s="1"/>
  <c r="N2" i="13"/>
  <c r="N4" i="13" s="1"/>
  <c r="J7" i="13"/>
  <c r="J9" i="13" s="1"/>
  <c r="E7" i="13"/>
  <c r="E9" i="13" s="1"/>
  <c r="B5" i="15"/>
  <c r="C5" i="15" s="1"/>
  <c r="C2" i="13"/>
  <c r="C4" i="13" s="1"/>
  <c r="G2" i="13"/>
  <c r="G4" i="13" s="1"/>
  <c r="K2" i="13"/>
  <c r="K4" i="13" s="1"/>
  <c r="H7" i="13"/>
  <c r="H9" i="13" s="1"/>
  <c r="L7" i="13"/>
  <c r="L9" i="13" s="1"/>
  <c r="N7" i="13"/>
  <c r="N9" i="13" s="1"/>
  <c r="B17" i="13"/>
  <c r="B16" i="13"/>
  <c r="B2" i="13"/>
  <c r="B4" i="13" s="1"/>
  <c r="F17" i="13"/>
  <c r="F2" i="13"/>
  <c r="F4" i="13" s="1"/>
  <c r="F16" i="13"/>
  <c r="B5" i="16"/>
  <c r="C5" i="16" s="1"/>
  <c r="D2" i="13"/>
  <c r="D4" i="13" s="1"/>
  <c r="H2" i="13"/>
  <c r="H4" i="13" s="1"/>
  <c r="L2" i="13"/>
  <c r="L4" i="13" s="1"/>
  <c r="C7" i="13"/>
  <c r="C9" i="13" s="1"/>
  <c r="I7" i="13"/>
  <c r="I9" i="13" s="1"/>
  <c r="M7" i="13"/>
  <c r="M9" i="13" s="1"/>
  <c r="G7" i="13"/>
  <c r="G9" i="13" s="1"/>
  <c r="K7" i="13"/>
  <c r="K9" i="13" s="1"/>
  <c r="C4" i="17"/>
  <c r="C4" i="14"/>
  <c r="D7" i="13"/>
  <c r="D9" i="13" s="1"/>
  <c r="F6" i="14"/>
  <c r="G6" i="14" s="1"/>
  <c r="F19" i="13"/>
  <c r="F7" i="13"/>
  <c r="F9" i="13" s="1"/>
  <c r="B7" i="13"/>
  <c r="B9" i="13" s="1"/>
  <c r="B19" i="13"/>
  <c r="B5" i="17"/>
  <c r="C5" i="17" s="1"/>
  <c r="B5" i="14"/>
  <c r="C4" i="16"/>
  <c r="C4" i="15"/>
  <c r="C24" i="7"/>
  <c r="C23" i="9"/>
  <c r="C23" i="8"/>
  <c r="C22" i="3"/>
  <c r="G22" i="3"/>
  <c r="C23" i="5"/>
  <c r="C23" i="10"/>
  <c r="C23" i="2"/>
  <c r="F13" i="16"/>
  <c r="G13" i="16" s="1"/>
  <c r="E23" i="10"/>
  <c r="F13" i="15"/>
  <c r="G13" i="15" s="1"/>
  <c r="D23" i="10"/>
  <c r="F13" i="14"/>
  <c r="G13" i="14" s="1"/>
  <c r="G23" i="10"/>
  <c r="F13" i="17"/>
  <c r="G13" i="17" s="1"/>
  <c r="F23" i="10"/>
  <c r="F12" i="15"/>
  <c r="G12" i="15" s="1"/>
  <c r="D23" i="9"/>
  <c r="F12" i="14"/>
  <c r="G12" i="14" s="1"/>
  <c r="G23" i="9"/>
  <c r="F12" i="17"/>
  <c r="G12" i="17" s="1"/>
  <c r="F23" i="9"/>
  <c r="F12" i="16"/>
  <c r="G12" i="16" s="1"/>
  <c r="E23" i="9"/>
  <c r="F11" i="16"/>
  <c r="G11" i="16" s="1"/>
  <c r="E23" i="8"/>
  <c r="F11" i="15"/>
  <c r="G11" i="15" s="1"/>
  <c r="D23" i="8"/>
  <c r="F11" i="14"/>
  <c r="G11" i="14" s="1"/>
  <c r="G23" i="8"/>
  <c r="F11" i="17"/>
  <c r="G11" i="17" s="1"/>
  <c r="F23" i="8"/>
  <c r="F10" i="15"/>
  <c r="G10" i="15" s="1"/>
  <c r="D24" i="7"/>
  <c r="F10" i="14"/>
  <c r="G10" i="14" s="1"/>
  <c r="G24" i="7"/>
  <c r="F10" i="17"/>
  <c r="G10" i="17" s="1"/>
  <c r="F24" i="7"/>
  <c r="F10" i="16"/>
  <c r="G10" i="16" s="1"/>
  <c r="E24" i="7"/>
  <c r="F9" i="14"/>
  <c r="G9" i="14" s="1"/>
  <c r="F9" i="15"/>
  <c r="G9" i="15" s="1"/>
  <c r="F9" i="17"/>
  <c r="G9" i="17" s="1"/>
  <c r="F9" i="16"/>
  <c r="G9" i="16" s="1"/>
  <c r="F8" i="16"/>
  <c r="G8" i="16" s="1"/>
  <c r="E23" i="5"/>
  <c r="F8" i="15"/>
  <c r="G8" i="15" s="1"/>
  <c r="D23" i="5"/>
  <c r="F8" i="14"/>
  <c r="G8" i="14" s="1"/>
  <c r="G23" i="5"/>
  <c r="F8" i="17"/>
  <c r="G8" i="17" s="1"/>
  <c r="F23" i="5"/>
  <c r="F7" i="16"/>
  <c r="G7" i="16" s="1"/>
  <c r="F7" i="15"/>
  <c r="G7" i="15" s="1"/>
  <c r="F7" i="14"/>
  <c r="G7" i="14" s="1"/>
  <c r="F7" i="17"/>
  <c r="G7" i="17" s="1"/>
  <c r="F6" i="16"/>
  <c r="G6" i="16" s="1"/>
  <c r="E22" i="3"/>
  <c r="F6" i="15"/>
  <c r="G6" i="15" s="1"/>
  <c r="D22" i="3"/>
  <c r="F6" i="17"/>
  <c r="G6" i="17" s="1"/>
  <c r="F22" i="3"/>
  <c r="F5" i="14"/>
  <c r="G5" i="14" s="1"/>
  <c r="G23" i="2"/>
  <c r="F5" i="17"/>
  <c r="G5" i="17" s="1"/>
  <c r="F23" i="2"/>
  <c r="F5" i="16"/>
  <c r="G5" i="16" s="1"/>
  <c r="E23" i="2"/>
  <c r="F5" i="15"/>
  <c r="G5" i="15" s="1"/>
  <c r="D23" i="2"/>
  <c r="F4" i="15"/>
  <c r="G4" i="15" s="1"/>
  <c r="F4" i="14"/>
  <c r="G4" i="14" s="1"/>
  <c r="F4" i="17"/>
  <c r="G4" i="17" s="1"/>
  <c r="F4" i="16"/>
  <c r="G4" i="16" s="1"/>
  <c r="D13" i="15"/>
  <c r="D13" i="16"/>
  <c r="D13" i="17"/>
  <c r="D13" i="14"/>
  <c r="H13" i="15"/>
  <c r="D12" i="15"/>
  <c r="D12" i="16"/>
  <c r="D12" i="17"/>
  <c r="D12" i="14"/>
  <c r="D11" i="15"/>
  <c r="D11" i="16"/>
  <c r="D11" i="17"/>
  <c r="D11" i="14"/>
  <c r="D10" i="15"/>
  <c r="D10" i="16"/>
  <c r="D10" i="17"/>
  <c r="D10" i="14"/>
  <c r="D9" i="15"/>
  <c r="B15" i="15"/>
  <c r="C15" i="15" s="1"/>
  <c r="D9" i="16"/>
  <c r="B15" i="16"/>
  <c r="C15" i="16" s="1"/>
  <c r="B15" i="17"/>
  <c r="C15" i="17" s="1"/>
  <c r="D9" i="17"/>
  <c r="D9" i="14"/>
  <c r="C15" i="14"/>
  <c r="D8" i="15"/>
  <c r="D8" i="16"/>
  <c r="D8" i="17"/>
  <c r="D8" i="14"/>
  <c r="D7" i="15"/>
  <c r="D7" i="16"/>
  <c r="D7" i="17"/>
  <c r="D7" i="14"/>
  <c r="D6" i="15"/>
  <c r="D6" i="16"/>
  <c r="D6" i="17"/>
  <c r="D6" i="14"/>
  <c r="D4" i="17"/>
  <c r="B20" i="13"/>
  <c r="F20" i="13"/>
  <c r="C5" i="14" l="1"/>
  <c r="B14" i="14"/>
  <c r="I12" i="13"/>
  <c r="I14" i="13" s="1"/>
  <c r="D5" i="15"/>
  <c r="B19" i="17"/>
  <c r="H9" i="17"/>
  <c r="D5" i="16"/>
  <c r="H11" i="16"/>
  <c r="D5" i="17"/>
  <c r="M12" i="13"/>
  <c r="M14" i="13" s="1"/>
  <c r="D4" i="14"/>
  <c r="B18" i="17"/>
  <c r="B14" i="17"/>
  <c r="C14" i="17" s="1"/>
  <c r="B18" i="14"/>
  <c r="G12" i="13"/>
  <c r="G14" i="13" s="1"/>
  <c r="D4" i="15"/>
  <c r="B19" i="16"/>
  <c r="B18" i="16"/>
  <c r="B14" i="16"/>
  <c r="C14" i="16" s="1"/>
  <c r="B19" i="15"/>
  <c r="B14" i="15"/>
  <c r="C14" i="15" s="1"/>
  <c r="B18" i="15"/>
  <c r="D4" i="16"/>
  <c r="H12" i="13"/>
  <c r="H14" i="13" s="1"/>
  <c r="L12" i="13"/>
  <c r="L14" i="13" s="1"/>
  <c r="H12" i="17"/>
  <c r="H12" i="15"/>
  <c r="H11" i="14"/>
  <c r="H10" i="17"/>
  <c r="H9" i="14"/>
  <c r="H8" i="14"/>
  <c r="H8" i="16"/>
  <c r="H7" i="16"/>
  <c r="N12" i="13"/>
  <c r="N14" i="13" s="1"/>
  <c r="K12" i="13"/>
  <c r="K14" i="13" s="1"/>
  <c r="J12" i="13"/>
  <c r="J14" i="13" s="1"/>
  <c r="B12" i="13"/>
  <c r="B14" i="13" s="1"/>
  <c r="H6" i="17"/>
  <c r="D12" i="13"/>
  <c r="D14" i="13" s="1"/>
  <c r="C12" i="13"/>
  <c r="C14" i="13" s="1"/>
  <c r="H6" i="14"/>
  <c r="F12" i="13"/>
  <c r="F14" i="13" s="1"/>
  <c r="F22" i="13"/>
  <c r="B19" i="14"/>
  <c r="D5" i="14"/>
  <c r="H7" i="14"/>
  <c r="H9" i="15"/>
  <c r="H6" i="16"/>
  <c r="H10" i="15"/>
  <c r="H7" i="15"/>
  <c r="H4" i="15"/>
  <c r="H4" i="17"/>
  <c r="H13" i="17"/>
  <c r="H13" i="14"/>
  <c r="H13" i="16"/>
  <c r="H12" i="14"/>
  <c r="H12" i="16"/>
  <c r="F15" i="17"/>
  <c r="G15" i="17" s="1"/>
  <c r="H11" i="15"/>
  <c r="H11" i="17"/>
  <c r="F15" i="14"/>
  <c r="G15" i="14" s="1"/>
  <c r="H10" i="14"/>
  <c r="H10" i="16"/>
  <c r="F15" i="16"/>
  <c r="G15" i="16" s="1"/>
  <c r="H9" i="16"/>
  <c r="F15" i="15"/>
  <c r="G15" i="15" s="1"/>
  <c r="H8" i="15"/>
  <c r="H8" i="17"/>
  <c r="H7" i="17"/>
  <c r="H6" i="15"/>
  <c r="H5" i="17"/>
  <c r="H5" i="15"/>
  <c r="F18" i="17"/>
  <c r="H5" i="16"/>
  <c r="F18" i="15"/>
  <c r="H5" i="14"/>
  <c r="F14" i="16"/>
  <c r="G14" i="16" s="1"/>
  <c r="F18" i="14"/>
  <c r="F19" i="14"/>
  <c r="F19" i="15"/>
  <c r="F14" i="15"/>
  <c r="G14" i="15" s="1"/>
  <c r="F14" i="14"/>
  <c r="G14" i="14" s="1"/>
  <c r="H4" i="14"/>
  <c r="H4" i="16"/>
  <c r="F19" i="16"/>
  <c r="F18" i="16"/>
  <c r="F19" i="17"/>
  <c r="F14" i="17"/>
  <c r="G14" i="17" s="1"/>
  <c r="D15" i="14"/>
  <c r="D15" i="17"/>
  <c r="D15" i="16"/>
  <c r="D15" i="15"/>
  <c r="G19" i="14"/>
  <c r="G18" i="14"/>
  <c r="G19" i="17"/>
  <c r="G18" i="17"/>
  <c r="G18" i="16"/>
  <c r="G19" i="16"/>
  <c r="G19" i="15"/>
  <c r="G18" i="15"/>
  <c r="C18" i="14"/>
  <c r="C19" i="14"/>
  <c r="C19" i="17"/>
  <c r="C18" i="17"/>
  <c r="C19" i="16"/>
  <c r="C18" i="16"/>
  <c r="C18" i="15"/>
  <c r="C19" i="15"/>
  <c r="F23" i="13"/>
  <c r="C14" i="14" l="1"/>
  <c r="B16" i="14"/>
  <c r="C16" i="14" s="1"/>
  <c r="B16" i="17"/>
  <c r="C16" i="17" s="1"/>
  <c r="D14" i="17"/>
  <c r="D14" i="14"/>
  <c r="D14" i="16"/>
  <c r="B16" i="16"/>
  <c r="C16" i="16" s="1"/>
  <c r="D14" i="15"/>
  <c r="B16" i="15"/>
  <c r="C16" i="15" s="1"/>
  <c r="H15" i="14"/>
  <c r="H15" i="17"/>
  <c r="H15" i="16"/>
  <c r="H15" i="15"/>
  <c r="F16" i="15"/>
  <c r="G16" i="15" s="1"/>
  <c r="H14" i="14"/>
  <c r="F16" i="16"/>
  <c r="G16" i="16" s="1"/>
  <c r="H14" i="16"/>
  <c r="F16" i="14"/>
  <c r="G16" i="14" s="1"/>
  <c r="H14" i="15"/>
  <c r="F16" i="17"/>
  <c r="G16" i="17" s="1"/>
  <c r="H14" i="17"/>
  <c r="D16" i="14"/>
  <c r="D16" i="17" l="1"/>
  <c r="D16" i="16"/>
  <c r="D16" i="15"/>
  <c r="H16" i="15"/>
  <c r="H16" i="16"/>
  <c r="H16" i="14"/>
  <c r="H16" i="17"/>
  <c r="E12" i="13"/>
  <c r="E14" i="13" s="1"/>
</calcChain>
</file>

<file path=xl/sharedStrings.xml><?xml version="1.0" encoding="utf-8"?>
<sst xmlns="http://schemas.openxmlformats.org/spreadsheetml/2006/main" count="561" uniqueCount="140">
  <si>
    <t>День:</t>
  </si>
  <si>
    <t>День 2</t>
  </si>
  <si>
    <t>Сезон: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</si>
  <si>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</si>
  <si>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</si>
  <si>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</si>
  <si>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</si>
  <si>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</si>
  <si>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</si>
  <si>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</si>
  <si>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</si>
  <si>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</si>
  <si>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</si>
  <si>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</si>
  <si>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</si>
  <si>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</si>
  <si>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</si>
  <si>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</si>
  <si>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</si>
  <si>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</si>
  <si>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</si>
  <si>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</si>
  <si>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</si>
  <si>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</si>
  <si>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</si>
  <si>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</si>
  <si>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</si>
  <si>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ЗАВТРАК</t>
  </si>
  <si>
    <t>ОБЕД</t>
  </si>
  <si>
    <t>ИТОГО ЗА ДЕНЬ:</t>
  </si>
  <si>
    <t>День 1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</si>
  <si>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</si>
  <si>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</si>
  <si>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</si>
  <si>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</si>
  <si>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</si>
  <si>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</si>
  <si>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</si>
  <si>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</si>
  <si>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Завтрак</t>
  </si>
  <si>
    <t>Масса порции</t>
  </si>
  <si>
    <t>Белки</t>
  </si>
  <si>
    <t>Жиры</t>
  </si>
  <si>
    <t>Углеводы</t>
  </si>
  <si>
    <t>Энергетическая ценность</t>
  </si>
  <si>
    <t>сумма</t>
  </si>
  <si>
    <t>количестиво дней</t>
  </si>
  <si>
    <t>средняя</t>
  </si>
  <si>
    <t>Обед</t>
  </si>
  <si>
    <t>ОБЩЕЕ</t>
  </si>
  <si>
    <t>макс</t>
  </si>
  <si>
    <t>мин</t>
  </si>
  <si>
    <t>Общее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</si>
  <si>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</si>
  <si>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</si>
  <si>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</si>
  <si>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</si>
  <si>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</si>
  <si>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</si>
  <si>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</si>
  <si>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</si>
  <si>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</si>
  <si>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</si>
  <si>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 xml:space="preserve">В среднем за первую неделю </t>
  </si>
  <si>
    <t xml:space="preserve">В среднем за вторую неделю </t>
  </si>
  <si>
    <t>В среднем за цикл</t>
  </si>
  <si>
    <t xml:space="preserve">Калорийность </t>
  </si>
  <si>
    <t xml:space="preserve">норма </t>
  </si>
  <si>
    <t>+/-5%</t>
  </si>
  <si>
    <t>максимум</t>
  </si>
  <si>
    <t>минимум</t>
  </si>
  <si>
    <t>осенне-зимний</t>
  </si>
  <si>
    <t>20-25%</t>
  </si>
  <si>
    <t>30-35%</t>
  </si>
  <si>
    <t>23.10-26.95</t>
  </si>
  <si>
    <t>15.40-19.25</t>
  </si>
  <si>
    <t>15.80-19.75</t>
  </si>
  <si>
    <t>23.70-27.65</t>
  </si>
  <si>
    <t>67.00-83.75</t>
  </si>
  <si>
    <t>470.0-587.5</t>
  </si>
  <si>
    <t>705.0-822.5</t>
  </si>
  <si>
    <t>100.50-117.25</t>
  </si>
  <si>
    <t>Чай с сахаром</t>
  </si>
  <si>
    <t>Каша жидкая молочная из манной крупы</t>
  </si>
  <si>
    <t>Макароны, запеченные с яйцом</t>
  </si>
  <si>
    <t>Каша жидкая молочная с рисовой крупой</t>
  </si>
  <si>
    <t>Каша вязкая молочная из риса и пшена</t>
  </si>
  <si>
    <t>Каша вязкая молочная из овсяной крупы</t>
  </si>
  <si>
    <t>Каша вязкая молочная из пшенной крупы</t>
  </si>
  <si>
    <t>Сдобная булочка</t>
  </si>
  <si>
    <t>хлеб ржано-пшеничный</t>
  </si>
  <si>
    <t>Бутерброд с маслом</t>
  </si>
  <si>
    <t>Омлет натуральный</t>
  </si>
  <si>
    <t>Батон</t>
  </si>
  <si>
    <t>Яйцо вареное</t>
  </si>
  <si>
    <t>Кофейный напиток с молоком</t>
  </si>
  <si>
    <t>Сыр твердый порциями</t>
  </si>
  <si>
    <t>Свекла нарезная с растительным маслом</t>
  </si>
  <si>
    <t>Капуста нарезная с морковью и растительным маслом</t>
  </si>
  <si>
    <t>Оладьи</t>
  </si>
  <si>
    <t>12-18 лет</t>
  </si>
  <si>
    <t>Каша гречневая рассыпчатая со сливочным маслом</t>
  </si>
  <si>
    <t>250\7</t>
  </si>
  <si>
    <t>50\10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</si>
  <si>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</si>
  <si>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</si>
  <si>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</si>
  <si>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 xml:space="preserve">хлеб пшеничный </t>
  </si>
  <si>
    <t xml:space="preserve">хлеб рж- пшеничный 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</si>
  <si>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</si>
  <si>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</si>
  <si>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</si>
  <si>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</si>
  <si>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</si>
  <si>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</si>
  <si>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</si>
  <si>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</si>
  <si>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>салат из капусты белокачанной</t>
  </si>
  <si>
    <t xml:space="preserve">макаронные изделия отварные </t>
  </si>
  <si>
    <t>бефстроганов из отварной говядины</t>
  </si>
  <si>
    <t>Хлеб пшеничный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</si>
  <si>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</si>
  <si>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</si>
  <si>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</si>
  <si>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</si>
  <si>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салат витаминный</t>
  </si>
  <si>
    <t>плов из отварной говядины</t>
  </si>
  <si>
    <t>салат из моркови и яблок</t>
  </si>
  <si>
    <t xml:space="preserve">пюре картофельное </t>
  </si>
  <si>
    <t xml:space="preserve">котлеты из говядины </t>
  </si>
  <si>
    <t>Хлеб р/пшеничный</t>
  </si>
  <si>
    <t>жаркое по домашнему</t>
  </si>
  <si>
    <t xml:space="preserve">горошек зеленый консервированный </t>
  </si>
  <si>
    <t>котлеты или биточки из птицы припущенные</t>
  </si>
  <si>
    <t xml:space="preserve">тефтели из говядины </t>
  </si>
  <si>
    <t>суп гороховый на мясном бульоне</t>
  </si>
  <si>
    <t>рассольник ленинградский на мясном бульоне</t>
  </si>
  <si>
    <t>борщ с капустой и картофелем на мясном бульоне</t>
  </si>
  <si>
    <t>суп картофельный с макаронными изделиями на курином бульоне</t>
  </si>
  <si>
    <t xml:space="preserve">свекольник на мясном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</si>
</sst>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wrapText="1"/>
      <protection locked="0"/>
    </xf>
    <xf numFmtId="0" fontId="0" fillId="0" borderId="10" xfId="0" applyBorder="1"/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0" fontId="0" fillId="0" borderId="11" xfId="0" applyNumberFormat="1" applyBorder="1" applyAlignment="1" applyProtection="1">
      <alignment horizontal="center" wrapText="1"/>
      <protection locked="0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 wrapText="1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7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2" fontId="0" fillId="0" borderId="19" xfId="0" applyNumberFormat="1" applyBorder="1" applyAlignment="1" applyProtection="1">
      <alignment horizontal="center" wrapText="1"/>
      <protection locked="0"/>
    </xf>
    <xf numFmtId="0" fontId="0" fillId="0" borderId="18" xfId="0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15" xfId="0" applyBorder="1"/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0" fillId="0" borderId="14" xfId="0" applyNumberFormat="1" applyBorder="1"/>
    <xf numFmtId="2" fontId="0" fillId="0" borderId="20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13" xfId="0" applyNumberFormat="1" applyFont="1" applyBorder="1" applyAlignment="1">
      <alignment wrapText="1"/>
    </xf>
    <xf numFmtId="2" fontId="2" fillId="0" borderId="14" xfId="0" applyNumberFormat="1" applyFont="1" applyBorder="1" applyAlignment="1">
      <alignment wrapText="1"/>
    </xf>
    <xf numFmtId="2" fontId="0" fillId="0" borderId="11" xfId="0" applyNumberFormat="1" applyBorder="1"/>
    <xf numFmtId="2" fontId="0" fillId="0" borderId="12" xfId="0" applyNumberFormat="1" applyBorder="1"/>
    <xf numFmtId="1" fontId="0" fillId="0" borderId="20" xfId="0" applyNumberFormat="1" applyBorder="1" applyAlignment="1">
      <alignment wrapText="1"/>
    </xf>
    <xf numFmtId="0" fontId="0" fillId="0" borderId="0" xfId="0" applyBorder="1"/>
    <xf numFmtId="2" fontId="0" fillId="0" borderId="7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4" fillId="0" borderId="17" xfId="0" applyNumberFormat="1" applyFont="1" applyBorder="1" applyAlignment="1" applyProtection="1">
      <alignment horizontal="center" wrapText="1"/>
      <protection locked="0"/>
    </xf>
    <xf numFmtId="2" fontId="4" fillId="0" borderId="17" xfId="0" applyNumberFormat="1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2" fontId="4" fillId="0" borderId="7" xfId="0" applyNumberFormat="1" applyFont="1" applyBorder="1" applyAlignment="1">
      <alignment wrapText="1"/>
    </xf>
    <xf numFmtId="0" fontId="4" fillId="0" borderId="11" xfId="0" applyFont="1" applyBorder="1" applyAlignment="1" applyProtection="1">
      <alignment wrapText="1"/>
      <protection locked="0"/>
    </xf>
    <xf numFmtId="0" fontId="4" fillId="0" borderId="11" xfId="0" applyNumberFormat="1" applyFont="1" applyBorder="1" applyAlignment="1" applyProtection="1">
      <alignment horizontal="center" wrapText="1"/>
      <protection locked="0"/>
    </xf>
    <xf numFmtId="2" fontId="4" fillId="0" borderId="11" xfId="0" applyNumberFormat="1" applyFont="1" applyBorder="1" applyAlignment="1" applyProtection="1">
      <alignment horizontal="center" wrapText="1"/>
      <protection locked="0"/>
    </xf>
    <xf numFmtId="2" fontId="4" fillId="0" borderId="20" xfId="0" applyNumberFormat="1" applyFont="1" applyBorder="1" applyAlignment="1">
      <alignment wrapText="1"/>
    </xf>
    <xf numFmtId="2" fontId="5" fillId="0" borderId="7" xfId="0" applyNumberFormat="1" applyFont="1" applyBorder="1" applyAlignment="1">
      <alignment horizont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2" fontId="4" fillId="0" borderId="19" xfId="0" applyNumberFormat="1" applyFont="1" applyBorder="1" applyAlignment="1">
      <alignment horizontal="center" wrapText="1"/>
    </xf>
    <xf numFmtId="0" fontId="4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9" fontId="3" fillId="0" borderId="11" xfId="0" applyNumberFormat="1" applyFont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2" fontId="0" fillId="0" borderId="24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top" wrapText="1"/>
    </xf>
    <xf numFmtId="10" fontId="9" fillId="2" borderId="1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9" fontId="6" fillId="0" borderId="11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10" fontId="11" fillId="2" borderId="11" xfId="0" applyNumberFormat="1" applyFont="1" applyFill="1" applyBorder="1" applyAlignment="1">
      <alignment horizontal="center" vertical="top" wrapText="1"/>
    </xf>
    <xf numFmtId="10" fontId="6" fillId="2" borderId="11" xfId="0" applyNumberFormat="1" applyFont="1" applyFill="1" applyBorder="1" applyAlignment="1">
      <alignment horizontal="center" vertical="top" wrapText="1"/>
    </xf>
    <xf numFmtId="12" fontId="0" fillId="0" borderId="17" xfId="0" applyNumberFormat="1" applyBorder="1" applyAlignment="1" applyProtection="1">
      <alignment horizontal="center" wrapText="1"/>
      <protection locked="0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 vertical="center"/>
    </xf>
    <xf numFmtId="0" fontId="12" fillId="0" borderId="27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90" zoomScaleNormal="90" workbookViewId="0">
      <selection activeCell="C27" sqref="C27"/>
    </sheetView>
  </sheetViews>
  <sheetFormatPr defaultRowHeight="14.4" x14ac:dyDescent="0.3"/>
  <cols>
    <col min="1" max="1" width="12.5546875" customWidth="1"/>
    <col min="2" max="2" width="42.33203125" customWidth="1"/>
    <col min="3" max="3" width="10.33203125" customWidth="1"/>
    <col min="6" max="6" width="10.44140625" customWidth="1"/>
    <col min="7" max="7" width="18" customWidth="1"/>
  </cols>
  <sheetData>
    <row r="1" spans="1:7" x14ac:dyDescent="0.3">
      <c r="A1" s="1" t="s">
        <v>0</v>
      </c>
      <c r="B1" s="2" t="s">
        <v>30</v>
      </c>
      <c r="C1" s="3"/>
      <c r="D1" s="4"/>
      <c r="E1" s="4"/>
      <c r="F1" s="4"/>
      <c r="G1" s="4"/>
    </row>
    <row r="2" spans="1:7" ht="15" customHeight="1" x14ac:dyDescent="0.3">
      <c r="A2" s="1" t="s">
        <v>2</v>
      </c>
      <c r="B2" s="85" t="s">
        <v>71</v>
      </c>
      <c r="C2" s="3"/>
      <c r="D2" s="4"/>
      <c r="E2" s="4"/>
      <c r="F2" s="4"/>
      <c r="G2" s="4"/>
    </row>
    <row r="3" spans="1:7" x14ac:dyDescent="0.3">
      <c r="A3" s="107" t="s">
        <v>3</v>
      </c>
      <c r="B3" s="109" t="s">
        <v>100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4.4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9.5" customHeight="1" thickBot="1" x14ac:dyDescent="0.35">
      <c r="A6" s="112"/>
      <c r="B6" s="114"/>
      <c r="C6" s="116"/>
      <c r="D6" s="6" t="s">
        <v>9</v>
      </c>
      <c r="E6" s="6" t="s">
        <v>10</v>
      </c>
      <c r="F6" s="6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7.25" customHeight="1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55">
        <v>182</v>
      </c>
      <c r="B9" s="56" t="s">
        <v>85</v>
      </c>
      <c r="C9" s="57">
        <v>250</v>
      </c>
      <c r="D9" s="58">
        <v>5.8</v>
      </c>
      <c r="E9" s="58">
        <v>12.8</v>
      </c>
      <c r="F9" s="58">
        <v>49.33</v>
      </c>
      <c r="G9" s="58">
        <v>266.25</v>
      </c>
    </row>
    <row r="10" spans="1:7" x14ac:dyDescent="0.3">
      <c r="A10" s="9">
        <v>376</v>
      </c>
      <c r="B10" s="7" t="s">
        <v>82</v>
      </c>
      <c r="C10" s="10">
        <v>200</v>
      </c>
      <c r="D10" s="11">
        <v>0.12</v>
      </c>
      <c r="E10" s="11">
        <v>0.02</v>
      </c>
      <c r="F10" s="11">
        <v>12.74</v>
      </c>
      <c r="G10" s="11">
        <v>51.3</v>
      </c>
    </row>
    <row r="11" spans="1:7" x14ac:dyDescent="0.3">
      <c r="A11" s="59">
        <v>574</v>
      </c>
      <c r="B11" s="61" t="s">
        <v>90</v>
      </c>
      <c r="C11" s="62">
        <v>40</v>
      </c>
      <c r="D11" s="63">
        <v>1.8</v>
      </c>
      <c r="E11" s="63">
        <v>0</v>
      </c>
      <c r="F11" s="63">
        <v>13</v>
      </c>
      <c r="G11" s="63">
        <v>65</v>
      </c>
    </row>
    <row r="12" spans="1:7" x14ac:dyDescent="0.3">
      <c r="A12" s="59">
        <v>97</v>
      </c>
      <c r="B12" s="61" t="s">
        <v>91</v>
      </c>
      <c r="C12" s="62" t="s">
        <v>103</v>
      </c>
      <c r="D12" s="63">
        <v>7.4</v>
      </c>
      <c r="E12" s="63">
        <v>6.7</v>
      </c>
      <c r="F12" s="63">
        <v>14.8</v>
      </c>
      <c r="G12" s="63">
        <v>212</v>
      </c>
    </row>
    <row r="13" spans="1:7" ht="15" thickBot="1" x14ac:dyDescent="0.35">
      <c r="A13" s="44"/>
      <c r="B13" s="45"/>
      <c r="C13" s="29">
        <v>550</v>
      </c>
      <c r="D13" s="29">
        <f>SUM(D9:D12)</f>
        <v>15.120000000000001</v>
      </c>
      <c r="E13" s="29">
        <f>SUM(E9:E12)</f>
        <v>19.52</v>
      </c>
      <c r="F13" s="29">
        <f>SUM(F9:F12)</f>
        <v>89.86999999999999</v>
      </c>
      <c r="G13" s="29">
        <f>SUM(G9:G12)</f>
        <v>594.54999999999995</v>
      </c>
    </row>
    <row r="14" spans="1:7" ht="15" thickBot="1" x14ac:dyDescent="0.35">
      <c r="A14" s="25"/>
      <c r="B14" s="26" t="s">
        <v>28</v>
      </c>
      <c r="C14" s="27"/>
      <c r="D14" s="28"/>
      <c r="E14" s="28"/>
      <c r="F14" s="28"/>
      <c r="G14" s="28"/>
    </row>
    <row r="15" spans="1:7" ht="15" thickBot="1" x14ac:dyDescent="0.35">
      <c r="A15" s="101">
        <v>5</v>
      </c>
      <c r="B15" s="102" t="s">
        <v>113</v>
      </c>
      <c r="C15" s="103">
        <v>100</v>
      </c>
      <c r="D15" s="104">
        <v>1.4</v>
      </c>
      <c r="E15" s="104">
        <v>0.02</v>
      </c>
      <c r="F15" s="104">
        <v>7.7</v>
      </c>
      <c r="G15" s="104">
        <v>4.37</v>
      </c>
    </row>
    <row r="16" spans="1:7" ht="15" thickBot="1" x14ac:dyDescent="0.35">
      <c r="A16" s="98">
        <v>123</v>
      </c>
      <c r="B16" s="95" t="s">
        <v>114</v>
      </c>
      <c r="C16" s="100">
        <v>250</v>
      </c>
      <c r="D16" s="100">
        <v>11.8</v>
      </c>
      <c r="E16" s="100">
        <v>9.6</v>
      </c>
      <c r="F16" s="100">
        <v>11.5</v>
      </c>
      <c r="G16" s="100">
        <v>266.7</v>
      </c>
    </row>
    <row r="17" spans="1:7" ht="15" thickBot="1" x14ac:dyDescent="0.35">
      <c r="A17" s="94">
        <v>68</v>
      </c>
      <c r="B17" s="95" t="s">
        <v>115</v>
      </c>
      <c r="C17" s="97">
        <v>230</v>
      </c>
      <c r="D17" s="97">
        <v>3.69</v>
      </c>
      <c r="E17" s="97">
        <v>10.8</v>
      </c>
      <c r="F17" s="97">
        <v>29.93</v>
      </c>
      <c r="G17" s="97">
        <v>286.12</v>
      </c>
    </row>
    <row r="18" spans="1:7" ht="15" thickBot="1" x14ac:dyDescent="0.35">
      <c r="A18" s="98">
        <v>495</v>
      </c>
      <c r="B18" s="95" t="s">
        <v>116</v>
      </c>
      <c r="C18" s="100">
        <v>200</v>
      </c>
      <c r="D18" s="100">
        <v>0.6</v>
      </c>
      <c r="E18" s="100">
        <v>0.1</v>
      </c>
      <c r="F18" s="100">
        <v>20.100000000000001</v>
      </c>
      <c r="G18" s="100">
        <v>84</v>
      </c>
    </row>
    <row r="19" spans="1:7" ht="15" thickBot="1" x14ac:dyDescent="0.35">
      <c r="A19" s="98">
        <v>108</v>
      </c>
      <c r="B19" s="95" t="s">
        <v>107</v>
      </c>
      <c r="C19" s="100">
        <v>40</v>
      </c>
      <c r="D19" s="100">
        <v>3.04</v>
      </c>
      <c r="E19" s="100">
        <v>0.32</v>
      </c>
      <c r="F19" s="100">
        <v>19.68</v>
      </c>
      <c r="G19" s="100">
        <v>94</v>
      </c>
    </row>
    <row r="20" spans="1:7" ht="15" thickBot="1" x14ac:dyDescent="0.35">
      <c r="A20" s="94">
        <v>110</v>
      </c>
      <c r="B20" s="95" t="s">
        <v>108</v>
      </c>
      <c r="C20" s="97">
        <v>40</v>
      </c>
      <c r="D20" s="97">
        <v>3.2</v>
      </c>
      <c r="E20" s="97">
        <v>0.6</v>
      </c>
      <c r="F20" s="97">
        <v>16.04</v>
      </c>
      <c r="G20" s="97">
        <v>82.4</v>
      </c>
    </row>
    <row r="21" spans="1:7" x14ac:dyDescent="0.3">
      <c r="A21" s="9"/>
      <c r="B21" s="7"/>
      <c r="C21" s="12"/>
      <c r="D21" s="11"/>
      <c r="E21" s="11"/>
      <c r="F21" s="11"/>
      <c r="G21" s="11"/>
    </row>
    <row r="22" spans="1:7" s="46" customFormat="1" x14ac:dyDescent="0.3">
      <c r="A22" s="44"/>
      <c r="B22" s="45"/>
      <c r="C22" s="29">
        <f>SUM(C15:C21)</f>
        <v>860</v>
      </c>
      <c r="D22" s="29">
        <f t="shared" ref="D22:G22" si="0">SUM(D15:D21)</f>
        <v>23.73</v>
      </c>
      <c r="E22" s="29">
        <f t="shared" si="0"/>
        <v>21.440000000000005</v>
      </c>
      <c r="F22" s="29">
        <f t="shared" si="0"/>
        <v>104.94999999999999</v>
      </c>
      <c r="G22" s="29">
        <f t="shared" si="0"/>
        <v>817.59</v>
      </c>
    </row>
    <row r="23" spans="1:7" s="46" customFormat="1" ht="15" thickBot="1" x14ac:dyDescent="0.35">
      <c r="A23" s="47"/>
      <c r="B23" s="48" t="s">
        <v>29</v>
      </c>
      <c r="C23" s="30">
        <v>1410</v>
      </c>
      <c r="D23" s="30">
        <f>SUM(D13:D22)</f>
        <v>62.58</v>
      </c>
      <c r="E23" s="30">
        <f>SUM(E13:E22)</f>
        <v>62.400000000000006</v>
      </c>
      <c r="F23" s="30">
        <f>SUM(F22,F13)</f>
        <v>194.82</v>
      </c>
      <c r="G23" s="30">
        <f t="shared" ref="G23" si="1">SUM(G13,G22)</f>
        <v>1412.1399999999999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90" zoomScaleNormal="90" workbookViewId="0">
      <selection activeCell="K22" sqref="K22"/>
    </sheetView>
  </sheetViews>
  <sheetFormatPr defaultRowHeight="14.4" x14ac:dyDescent="0.3"/>
  <cols>
    <col min="1" max="1" width="13.5546875" customWidth="1"/>
    <col min="2" max="2" width="41.88671875" customWidth="1"/>
    <col min="6" max="6" width="12" customWidth="1"/>
    <col min="7" max="7" width="18.33203125" customWidth="1"/>
  </cols>
  <sheetData>
    <row r="1" spans="1:7" x14ac:dyDescent="0.3">
      <c r="A1" s="42" t="s">
        <v>0</v>
      </c>
      <c r="B1" s="2" t="s">
        <v>1</v>
      </c>
      <c r="C1" s="3"/>
      <c r="D1" s="4"/>
      <c r="E1" s="4"/>
      <c r="F1" s="4"/>
      <c r="G1" s="4"/>
    </row>
    <row r="2" spans="1:7" ht="15.75" customHeight="1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8.75" customHeight="1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17">
        <v>175</v>
      </c>
      <c r="B9" s="18" t="s">
        <v>86</v>
      </c>
      <c r="C9" s="19">
        <v>250</v>
      </c>
      <c r="D9" s="20">
        <v>6.9</v>
      </c>
      <c r="E9" s="20">
        <v>12.7</v>
      </c>
      <c r="F9" s="20">
        <v>49.38</v>
      </c>
      <c r="G9" s="20">
        <v>340.9</v>
      </c>
    </row>
    <row r="10" spans="1:7" x14ac:dyDescent="0.3">
      <c r="A10" s="9">
        <v>376</v>
      </c>
      <c r="B10" s="7" t="s">
        <v>82</v>
      </c>
      <c r="C10" s="10">
        <v>200</v>
      </c>
      <c r="D10" s="11">
        <v>0.12</v>
      </c>
      <c r="E10" s="11">
        <v>0.02</v>
      </c>
      <c r="F10" s="11">
        <v>12.74</v>
      </c>
      <c r="G10" s="11">
        <v>51.3</v>
      </c>
    </row>
    <row r="11" spans="1:7" x14ac:dyDescent="0.3">
      <c r="A11" s="51">
        <v>268</v>
      </c>
      <c r="B11" s="45" t="s">
        <v>92</v>
      </c>
      <c r="C11" s="54">
        <v>65</v>
      </c>
      <c r="D11" s="53">
        <v>5.6</v>
      </c>
      <c r="E11" s="53">
        <v>8.5</v>
      </c>
      <c r="F11" s="53">
        <v>1.4</v>
      </c>
      <c r="G11" s="53">
        <v>104</v>
      </c>
    </row>
    <row r="12" spans="1:7" x14ac:dyDescent="0.3">
      <c r="A12" s="9">
        <v>18</v>
      </c>
      <c r="B12" s="7" t="s">
        <v>93</v>
      </c>
      <c r="C12" s="12">
        <v>40</v>
      </c>
      <c r="D12" s="11">
        <v>3.1</v>
      </c>
      <c r="E12" s="11">
        <v>1.2</v>
      </c>
      <c r="F12" s="11">
        <v>20</v>
      </c>
      <c r="G12" s="11">
        <v>103.6</v>
      </c>
    </row>
    <row r="13" spans="1:7" ht="15" thickBot="1" x14ac:dyDescent="0.35">
      <c r="A13" s="64"/>
      <c r="B13" s="60"/>
      <c r="C13" s="65">
        <f>SUM(C9:C12)</f>
        <v>555</v>
      </c>
      <c r="D13" s="65">
        <f>SUM(D9:D12)</f>
        <v>15.72</v>
      </c>
      <c r="E13" s="65">
        <f>SUM(E9:E12)</f>
        <v>22.419999999999998</v>
      </c>
      <c r="F13" s="65">
        <f>SUM(F9:F12)</f>
        <v>83.52000000000001</v>
      </c>
      <c r="G13" s="65">
        <f>SUM(G9:G12)</f>
        <v>599.79999999999995</v>
      </c>
    </row>
    <row r="14" spans="1:7" ht="15" thickBot="1" x14ac:dyDescent="0.35">
      <c r="A14" s="66"/>
      <c r="B14" s="26" t="s">
        <v>28</v>
      </c>
      <c r="C14" s="67"/>
      <c r="D14" s="68"/>
      <c r="E14" s="68"/>
      <c r="F14" s="68"/>
      <c r="G14" s="68"/>
    </row>
    <row r="15" spans="1:7" ht="15" thickBot="1" x14ac:dyDescent="0.35">
      <c r="A15" s="101">
        <v>1</v>
      </c>
      <c r="B15" s="102" t="s">
        <v>117</v>
      </c>
      <c r="C15" s="103">
        <v>100</v>
      </c>
      <c r="D15" s="104">
        <v>2.41</v>
      </c>
      <c r="E15" s="104">
        <v>10</v>
      </c>
      <c r="F15" s="104">
        <v>14</v>
      </c>
      <c r="G15" s="104">
        <v>156.69999999999999</v>
      </c>
    </row>
    <row r="16" spans="1:7" ht="15" thickBot="1" x14ac:dyDescent="0.35">
      <c r="A16" s="94">
        <v>127</v>
      </c>
      <c r="B16" s="95" t="s">
        <v>135</v>
      </c>
      <c r="C16" s="97">
        <v>250</v>
      </c>
      <c r="D16" s="97">
        <v>1.2</v>
      </c>
      <c r="E16" s="97">
        <v>3.58</v>
      </c>
      <c r="F16" s="97">
        <v>17.600000000000001</v>
      </c>
      <c r="G16" s="97">
        <v>115.75</v>
      </c>
    </row>
    <row r="17" spans="1:7" ht="15" thickBot="1" x14ac:dyDescent="0.35">
      <c r="A17" s="98">
        <v>256</v>
      </c>
      <c r="B17" s="95" t="s">
        <v>118</v>
      </c>
      <c r="C17" s="100">
        <v>200</v>
      </c>
      <c r="D17" s="100">
        <v>5.4</v>
      </c>
      <c r="E17" s="100">
        <v>6.6</v>
      </c>
      <c r="F17" s="100">
        <v>29.5</v>
      </c>
      <c r="G17" s="100">
        <v>200</v>
      </c>
    </row>
    <row r="18" spans="1:7" ht="15" thickBot="1" x14ac:dyDescent="0.35">
      <c r="A18" s="94">
        <v>326</v>
      </c>
      <c r="B18" s="95" t="s">
        <v>119</v>
      </c>
      <c r="C18" s="97">
        <v>100</v>
      </c>
      <c r="D18" s="97">
        <v>13.44</v>
      </c>
      <c r="E18" s="97">
        <v>8.5500000000000007</v>
      </c>
      <c r="F18" s="97">
        <v>5.66</v>
      </c>
      <c r="G18" s="97">
        <v>224.44</v>
      </c>
    </row>
    <row r="19" spans="1:7" ht="15" thickBot="1" x14ac:dyDescent="0.35">
      <c r="A19" s="98">
        <v>495</v>
      </c>
      <c r="B19" s="95" t="s">
        <v>116</v>
      </c>
      <c r="C19" s="100">
        <v>200</v>
      </c>
      <c r="D19" s="100">
        <v>0.6</v>
      </c>
      <c r="E19" s="100">
        <v>0.1</v>
      </c>
      <c r="F19" s="100">
        <v>20.100000000000001</v>
      </c>
      <c r="G19" s="100">
        <v>84</v>
      </c>
    </row>
    <row r="20" spans="1:7" ht="15" thickBot="1" x14ac:dyDescent="0.35">
      <c r="A20" s="98">
        <v>108</v>
      </c>
      <c r="B20" s="95" t="s">
        <v>120</v>
      </c>
      <c r="C20" s="100">
        <v>40</v>
      </c>
      <c r="D20" s="100">
        <v>3.04</v>
      </c>
      <c r="E20" s="100">
        <v>0.32</v>
      </c>
      <c r="F20" s="100">
        <v>19.68</v>
      </c>
      <c r="G20" s="100">
        <v>94</v>
      </c>
    </row>
    <row r="21" spans="1:7" s="46" customFormat="1" ht="15" thickBot="1" x14ac:dyDescent="0.35">
      <c r="A21" s="94">
        <v>110</v>
      </c>
      <c r="B21" s="95" t="s">
        <v>108</v>
      </c>
      <c r="C21" s="97">
        <v>40</v>
      </c>
      <c r="D21" s="97">
        <v>3.2</v>
      </c>
      <c r="E21" s="97">
        <v>0.6</v>
      </c>
      <c r="F21" s="97">
        <v>16.04</v>
      </c>
      <c r="G21" s="97">
        <v>82.4</v>
      </c>
    </row>
    <row r="22" spans="1:7" s="46" customFormat="1" x14ac:dyDescent="0.3">
      <c r="A22" s="64"/>
      <c r="B22" s="60"/>
      <c r="C22" s="65">
        <f>SUM(C15:C21)</f>
        <v>930</v>
      </c>
      <c r="D22" s="65">
        <f t="shared" ref="D22:G22" si="0">SUM(D15:D21)</f>
        <v>29.290000000000003</v>
      </c>
      <c r="E22" s="65">
        <f t="shared" si="0"/>
        <v>29.750000000000004</v>
      </c>
      <c r="F22" s="65">
        <f t="shared" si="0"/>
        <v>122.58000000000001</v>
      </c>
      <c r="G22" s="65">
        <f t="shared" si="0"/>
        <v>957.29</v>
      </c>
    </row>
    <row r="23" spans="1:7" ht="15" thickBot="1" x14ac:dyDescent="0.35">
      <c r="A23" s="47"/>
      <c r="B23" s="48" t="s">
        <v>29</v>
      </c>
      <c r="C23" s="30">
        <f t="shared" ref="C23:G23" si="1">SUM(C13+C22)</f>
        <v>1485</v>
      </c>
      <c r="D23" s="30">
        <f t="shared" si="1"/>
        <v>45.010000000000005</v>
      </c>
      <c r="E23" s="30">
        <f t="shared" si="1"/>
        <v>52.17</v>
      </c>
      <c r="F23" s="30">
        <f t="shared" si="1"/>
        <v>206.10000000000002</v>
      </c>
      <c r="G23" s="30">
        <f t="shared" si="1"/>
        <v>1557.09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90" zoomScaleNormal="90" workbookViewId="0">
      <selection activeCell="L20" sqref="L20"/>
    </sheetView>
  </sheetViews>
  <sheetFormatPr defaultRowHeight="14.4" x14ac:dyDescent="0.3"/>
  <cols>
    <col min="1" max="1" width="13" customWidth="1"/>
    <col min="2" max="2" width="42.5546875" customWidth="1"/>
    <col min="6" max="6" width="11.5546875" customWidth="1"/>
    <col min="7" max="7" width="18.33203125" customWidth="1"/>
  </cols>
  <sheetData>
    <row r="1" spans="1:7" x14ac:dyDescent="0.3">
      <c r="A1" s="42" t="s">
        <v>0</v>
      </c>
      <c r="B1" s="2" t="s">
        <v>31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ht="28.8" x14ac:dyDescent="0.3">
      <c r="A9" s="17">
        <v>165</v>
      </c>
      <c r="B9" s="18" t="s">
        <v>101</v>
      </c>
      <c r="C9" s="93" t="s">
        <v>102</v>
      </c>
      <c r="D9" s="20">
        <v>14</v>
      </c>
      <c r="E9" s="20">
        <v>8.6999999999999993</v>
      </c>
      <c r="F9" s="20">
        <v>57.9</v>
      </c>
      <c r="G9" s="20">
        <v>372</v>
      </c>
    </row>
    <row r="10" spans="1:7" ht="28.8" x14ac:dyDescent="0.3">
      <c r="A10" s="9">
        <v>43</v>
      </c>
      <c r="B10" s="7" t="s">
        <v>98</v>
      </c>
      <c r="C10" s="10">
        <v>100</v>
      </c>
      <c r="D10" s="11">
        <v>1.41</v>
      </c>
      <c r="E10" s="11">
        <v>5.08</v>
      </c>
      <c r="F10" s="11">
        <v>9.02</v>
      </c>
      <c r="G10" s="11">
        <v>57.4</v>
      </c>
    </row>
    <row r="11" spans="1:7" x14ac:dyDescent="0.3">
      <c r="A11" s="9">
        <v>501</v>
      </c>
      <c r="B11" s="7" t="s">
        <v>95</v>
      </c>
      <c r="C11" s="10">
        <v>200</v>
      </c>
      <c r="D11" s="11">
        <v>4.6500000000000004</v>
      </c>
      <c r="E11" s="11">
        <v>2.1</v>
      </c>
      <c r="F11" s="11">
        <v>15.2</v>
      </c>
      <c r="G11" s="11">
        <v>61</v>
      </c>
    </row>
    <row r="12" spans="1:7" ht="15" thickBot="1" x14ac:dyDescent="0.35">
      <c r="A12" s="64"/>
      <c r="B12" s="60"/>
      <c r="C12" s="65">
        <v>557</v>
      </c>
      <c r="D12" s="65">
        <f>SUM(D9:D11)</f>
        <v>20.060000000000002</v>
      </c>
      <c r="E12" s="65">
        <f>SUM(E9:E11)</f>
        <v>15.879999999999999</v>
      </c>
      <c r="F12" s="65">
        <f>SUM(F9:F11)</f>
        <v>82.12</v>
      </c>
      <c r="G12" s="65">
        <f>SUM(G9:G11)</f>
        <v>490.4</v>
      </c>
    </row>
    <row r="13" spans="1:7" ht="15" thickBot="1" x14ac:dyDescent="0.35">
      <c r="A13" s="66"/>
      <c r="B13" s="26" t="s">
        <v>28</v>
      </c>
      <c r="C13" s="67"/>
      <c r="D13" s="68"/>
      <c r="E13" s="68"/>
      <c r="F13" s="68"/>
      <c r="G13" s="68"/>
    </row>
    <row r="14" spans="1:7" ht="25.2" customHeight="1" thickBot="1" x14ac:dyDescent="0.35">
      <c r="A14" s="94">
        <v>23</v>
      </c>
      <c r="B14" s="95" t="s">
        <v>104</v>
      </c>
      <c r="C14" s="96">
        <v>100</v>
      </c>
      <c r="D14" s="97">
        <v>1.4</v>
      </c>
      <c r="E14" s="97">
        <v>0.02</v>
      </c>
      <c r="F14" s="97">
        <v>7.7</v>
      </c>
      <c r="G14" s="97">
        <v>28.42</v>
      </c>
    </row>
    <row r="15" spans="1:7" ht="30.6" customHeight="1" thickBot="1" x14ac:dyDescent="0.35">
      <c r="A15" s="98">
        <v>118</v>
      </c>
      <c r="B15" s="95" t="s">
        <v>105</v>
      </c>
      <c r="C15" s="100">
        <v>250</v>
      </c>
      <c r="D15" s="100">
        <v>2.4</v>
      </c>
      <c r="E15" s="100">
        <v>5</v>
      </c>
      <c r="F15" s="100">
        <v>15.7</v>
      </c>
      <c r="G15" s="100">
        <v>150.26</v>
      </c>
    </row>
    <row r="16" spans="1:7" ht="15" thickBot="1" x14ac:dyDescent="0.35">
      <c r="A16" s="98">
        <v>176</v>
      </c>
      <c r="B16" s="95" t="s">
        <v>106</v>
      </c>
      <c r="C16" s="100">
        <v>230</v>
      </c>
      <c r="D16" s="100">
        <v>19.55</v>
      </c>
      <c r="E16" s="100">
        <v>21.85</v>
      </c>
      <c r="F16" s="100">
        <v>38.81</v>
      </c>
      <c r="G16" s="100">
        <v>422.5</v>
      </c>
    </row>
    <row r="17" spans="1:7" ht="15" thickBot="1" x14ac:dyDescent="0.35">
      <c r="A17" s="98">
        <v>495</v>
      </c>
      <c r="B17" s="95" t="s">
        <v>116</v>
      </c>
      <c r="C17" s="100">
        <v>200</v>
      </c>
      <c r="D17" s="100">
        <v>0.6</v>
      </c>
      <c r="E17" s="100">
        <v>0.1</v>
      </c>
      <c r="F17" s="100">
        <v>20.100000000000001</v>
      </c>
      <c r="G17" s="100">
        <v>84</v>
      </c>
    </row>
    <row r="18" spans="1:7" ht="15" thickBot="1" x14ac:dyDescent="0.35">
      <c r="A18" s="98">
        <v>108</v>
      </c>
      <c r="B18" s="95" t="s">
        <v>107</v>
      </c>
      <c r="C18" s="100">
        <v>40</v>
      </c>
      <c r="D18" s="100">
        <v>3.04</v>
      </c>
      <c r="E18" s="100">
        <v>0.32</v>
      </c>
      <c r="F18" s="100">
        <v>19.68</v>
      </c>
      <c r="G18" s="100">
        <v>94</v>
      </c>
    </row>
    <row r="19" spans="1:7" ht="15" thickBot="1" x14ac:dyDescent="0.35">
      <c r="A19" s="94">
        <v>110</v>
      </c>
      <c r="B19" s="95" t="s">
        <v>108</v>
      </c>
      <c r="C19" s="97">
        <v>40</v>
      </c>
      <c r="D19" s="97">
        <v>3.2</v>
      </c>
      <c r="E19" s="97">
        <v>0.6</v>
      </c>
      <c r="F19" s="97">
        <v>16.04</v>
      </c>
      <c r="G19" s="97">
        <v>82.4</v>
      </c>
    </row>
    <row r="20" spans="1:7" s="46" customFormat="1" x14ac:dyDescent="0.3">
      <c r="A20" s="59"/>
      <c r="B20" s="61"/>
      <c r="C20" s="69"/>
      <c r="D20" s="63"/>
      <c r="E20" s="63"/>
      <c r="F20" s="63"/>
      <c r="G20" s="63"/>
    </row>
    <row r="21" spans="1:7" s="46" customFormat="1" x14ac:dyDescent="0.3">
      <c r="A21" s="64"/>
      <c r="B21" s="60"/>
      <c r="C21" s="65">
        <f>SUM(C14:C20)</f>
        <v>860</v>
      </c>
      <c r="D21" s="65">
        <f t="shared" ref="D21:G21" si="0">SUM(D14:D20)</f>
        <v>30.19</v>
      </c>
      <c r="E21" s="65">
        <f t="shared" si="0"/>
        <v>27.890000000000004</v>
      </c>
      <c r="F21" s="65">
        <f t="shared" si="0"/>
        <v>118.03</v>
      </c>
      <c r="G21" s="65">
        <f t="shared" si="0"/>
        <v>861.58</v>
      </c>
    </row>
    <row r="22" spans="1:7" ht="15" thickBot="1" x14ac:dyDescent="0.35">
      <c r="A22" s="47"/>
      <c r="B22" s="48" t="s">
        <v>29</v>
      </c>
      <c r="C22" s="30">
        <f t="shared" ref="C22:G22" si="1">SUM(C12+C21)</f>
        <v>1417</v>
      </c>
      <c r="D22" s="30">
        <f t="shared" si="1"/>
        <v>50.25</v>
      </c>
      <c r="E22" s="30">
        <f t="shared" si="1"/>
        <v>43.77</v>
      </c>
      <c r="F22" s="30">
        <f t="shared" si="1"/>
        <v>200.15</v>
      </c>
      <c r="G22" s="30">
        <f t="shared" si="1"/>
        <v>1351.98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90" zoomScaleNormal="90" workbookViewId="0">
      <selection activeCell="L13" sqref="L13"/>
    </sheetView>
  </sheetViews>
  <sheetFormatPr defaultRowHeight="14.4" x14ac:dyDescent="0.3"/>
  <cols>
    <col min="1" max="1" width="13.88671875" customWidth="1"/>
    <col min="2" max="2" width="41.109375" customWidth="1"/>
    <col min="3" max="3" width="11.109375" customWidth="1"/>
    <col min="6" max="6" width="11" customWidth="1"/>
    <col min="7" max="7" width="18.33203125" customWidth="1"/>
  </cols>
  <sheetData>
    <row r="1" spans="1:7" x14ac:dyDescent="0.3">
      <c r="A1" s="42" t="s">
        <v>0</v>
      </c>
      <c r="B1" s="2" t="s">
        <v>32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17">
        <v>181</v>
      </c>
      <c r="B9" s="18" t="s">
        <v>83</v>
      </c>
      <c r="C9" s="19">
        <v>250</v>
      </c>
      <c r="D9" s="20">
        <v>6.95</v>
      </c>
      <c r="E9" s="20">
        <v>12.18</v>
      </c>
      <c r="F9" s="20">
        <v>48.13</v>
      </c>
      <c r="G9" s="20">
        <v>315.38</v>
      </c>
    </row>
    <row r="10" spans="1:7" x14ac:dyDescent="0.3">
      <c r="A10" s="9">
        <v>376</v>
      </c>
      <c r="B10" s="7" t="s">
        <v>82</v>
      </c>
      <c r="C10" s="10">
        <v>200</v>
      </c>
      <c r="D10" s="11">
        <v>0.12</v>
      </c>
      <c r="E10" s="11">
        <v>0.02</v>
      </c>
      <c r="F10" s="11">
        <v>12.74</v>
      </c>
      <c r="G10" s="11">
        <v>51.3</v>
      </c>
    </row>
    <row r="11" spans="1:7" x14ac:dyDescent="0.3">
      <c r="A11" s="9">
        <v>100</v>
      </c>
      <c r="B11" s="7" t="s">
        <v>96</v>
      </c>
      <c r="C11" s="10">
        <v>20</v>
      </c>
      <c r="D11" s="11">
        <v>5.12</v>
      </c>
      <c r="E11" s="11">
        <v>5.22</v>
      </c>
      <c r="F11" s="11">
        <v>0</v>
      </c>
      <c r="G11" s="11">
        <v>68.599999999999994</v>
      </c>
    </row>
    <row r="12" spans="1:7" x14ac:dyDescent="0.3">
      <c r="A12" s="9">
        <v>467</v>
      </c>
      <c r="B12" s="7" t="s">
        <v>89</v>
      </c>
      <c r="C12" s="12">
        <v>50</v>
      </c>
      <c r="D12" s="11">
        <v>3.8</v>
      </c>
      <c r="E12" s="11">
        <v>5.6</v>
      </c>
      <c r="F12" s="11">
        <v>24</v>
      </c>
      <c r="G12" s="11">
        <v>105</v>
      </c>
    </row>
    <row r="13" spans="1:7" x14ac:dyDescent="0.3">
      <c r="A13" s="59">
        <v>574</v>
      </c>
      <c r="B13" s="61" t="s">
        <v>90</v>
      </c>
      <c r="C13" s="62">
        <v>30</v>
      </c>
      <c r="D13" s="63">
        <v>1.35</v>
      </c>
      <c r="E13" s="63">
        <v>0</v>
      </c>
      <c r="F13" s="63">
        <v>9.75</v>
      </c>
      <c r="G13" s="63">
        <v>48.75</v>
      </c>
    </row>
    <row r="14" spans="1:7" ht="15" thickBot="1" x14ac:dyDescent="0.35">
      <c r="A14" s="44"/>
      <c r="B14" s="45"/>
      <c r="C14" s="29">
        <v>550</v>
      </c>
      <c r="D14" s="29">
        <f>SUM(D9:D13)</f>
        <v>17.340000000000003</v>
      </c>
      <c r="E14" s="29">
        <f>SUM(E9:E13)</f>
        <v>23.019999999999996</v>
      </c>
      <c r="F14" s="29">
        <f>SUM(F9:F13)</f>
        <v>94.62</v>
      </c>
      <c r="G14" s="29">
        <f>SUM(G9:G13)</f>
        <v>589.03</v>
      </c>
    </row>
    <row r="15" spans="1:7" ht="15" thickBot="1" x14ac:dyDescent="0.35">
      <c r="A15" s="25"/>
      <c r="B15" s="26" t="s">
        <v>28</v>
      </c>
      <c r="C15" s="27"/>
      <c r="D15" s="28"/>
      <c r="E15" s="28"/>
      <c r="F15" s="28"/>
      <c r="G15" s="28"/>
    </row>
    <row r="16" spans="1:7" ht="15" thickBot="1" x14ac:dyDescent="0.35">
      <c r="A16" s="101">
        <v>47</v>
      </c>
      <c r="B16" s="102" t="s">
        <v>109</v>
      </c>
      <c r="C16" s="103">
        <v>100</v>
      </c>
      <c r="D16" s="104">
        <v>1.6</v>
      </c>
      <c r="E16" s="104">
        <v>6.2</v>
      </c>
      <c r="F16" s="104">
        <v>13.27</v>
      </c>
      <c r="G16" s="104">
        <v>88</v>
      </c>
    </row>
    <row r="17" spans="1:7" ht="29.4" thickBot="1" x14ac:dyDescent="0.35">
      <c r="A17" s="98">
        <v>95</v>
      </c>
      <c r="B17" s="95" t="s">
        <v>110</v>
      </c>
      <c r="C17" s="100">
        <v>250</v>
      </c>
      <c r="D17" s="100">
        <v>1.85</v>
      </c>
      <c r="E17" s="100">
        <v>9.4</v>
      </c>
      <c r="F17" s="100">
        <v>6.9</v>
      </c>
      <c r="G17" s="100">
        <v>112</v>
      </c>
    </row>
    <row r="18" spans="1:7" ht="15" thickBot="1" x14ac:dyDescent="0.35">
      <c r="A18" s="94">
        <v>385</v>
      </c>
      <c r="B18" s="95" t="s">
        <v>111</v>
      </c>
      <c r="C18" s="96">
        <v>230</v>
      </c>
      <c r="D18" s="96">
        <v>5.77</v>
      </c>
      <c r="E18" s="96">
        <v>8.68</v>
      </c>
      <c r="F18" s="96">
        <v>25.64</v>
      </c>
      <c r="G18" s="96">
        <v>346.26</v>
      </c>
    </row>
    <row r="19" spans="1:7" ht="15" thickBot="1" x14ac:dyDescent="0.35">
      <c r="A19" s="98">
        <v>307</v>
      </c>
      <c r="B19" s="95" t="s">
        <v>112</v>
      </c>
      <c r="C19" s="99">
        <v>100</v>
      </c>
      <c r="D19" s="99">
        <v>14</v>
      </c>
      <c r="E19" s="99">
        <v>6.66</v>
      </c>
      <c r="F19" s="99">
        <v>10</v>
      </c>
      <c r="G19" s="99">
        <v>116.5</v>
      </c>
    </row>
    <row r="20" spans="1:7" ht="15" thickBot="1" x14ac:dyDescent="0.35">
      <c r="A20" s="98">
        <v>495</v>
      </c>
      <c r="B20" s="95" t="s">
        <v>116</v>
      </c>
      <c r="C20" s="100">
        <v>200</v>
      </c>
      <c r="D20" s="100">
        <v>0.6</v>
      </c>
      <c r="E20" s="100">
        <v>0.1</v>
      </c>
      <c r="F20" s="100">
        <v>20.100000000000001</v>
      </c>
      <c r="G20" s="100">
        <v>84</v>
      </c>
    </row>
    <row r="21" spans="1:7" ht="15" thickBot="1" x14ac:dyDescent="0.35">
      <c r="A21" s="98">
        <v>108</v>
      </c>
      <c r="B21" s="95" t="s">
        <v>107</v>
      </c>
      <c r="C21" s="100">
        <v>40</v>
      </c>
      <c r="D21" s="100">
        <v>3.04</v>
      </c>
      <c r="E21" s="100">
        <v>0.32</v>
      </c>
      <c r="F21" s="100">
        <v>19.68</v>
      </c>
      <c r="G21" s="100">
        <v>94</v>
      </c>
    </row>
    <row r="22" spans="1:7" s="46" customFormat="1" ht="15" thickBot="1" x14ac:dyDescent="0.35">
      <c r="A22" s="94">
        <v>110</v>
      </c>
      <c r="B22" s="95" t="s">
        <v>108</v>
      </c>
      <c r="C22" s="97">
        <v>40</v>
      </c>
      <c r="D22" s="97">
        <v>3.2</v>
      </c>
      <c r="E22" s="97">
        <v>0.6</v>
      </c>
      <c r="F22" s="97">
        <v>16.04</v>
      </c>
      <c r="G22" s="97">
        <v>82.4</v>
      </c>
    </row>
    <row r="23" spans="1:7" s="46" customFormat="1" x14ac:dyDescent="0.3">
      <c r="A23" s="44"/>
      <c r="B23" s="45"/>
      <c r="C23" s="29">
        <f>SUM(C16:C22)</f>
        <v>960</v>
      </c>
      <c r="D23" s="29">
        <f t="shared" ref="D23:G23" si="0">SUM(D16:D22)</f>
        <v>30.06</v>
      </c>
      <c r="E23" s="29">
        <f t="shared" si="0"/>
        <v>31.960000000000004</v>
      </c>
      <c r="F23" s="29">
        <f t="shared" si="0"/>
        <v>111.63</v>
      </c>
      <c r="G23" s="29">
        <f t="shared" si="0"/>
        <v>923.16</v>
      </c>
    </row>
    <row r="24" spans="1:7" ht="15" thickBot="1" x14ac:dyDescent="0.35">
      <c r="A24" s="47"/>
      <c r="B24" s="48" t="s">
        <v>29</v>
      </c>
      <c r="C24" s="30">
        <f t="shared" ref="C24:G24" si="1">SUM(C14+C23)</f>
        <v>1510</v>
      </c>
      <c r="D24" s="30">
        <f t="shared" si="1"/>
        <v>47.400000000000006</v>
      </c>
      <c r="E24" s="30">
        <f t="shared" si="1"/>
        <v>54.980000000000004</v>
      </c>
      <c r="F24" s="30">
        <f t="shared" si="1"/>
        <v>206.25</v>
      </c>
      <c r="G24" s="30">
        <f t="shared" si="1"/>
        <v>1512.19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90" zoomScaleNormal="90" workbookViewId="0">
      <selection activeCell="D27" sqref="D27"/>
    </sheetView>
  </sheetViews>
  <sheetFormatPr defaultRowHeight="14.4" x14ac:dyDescent="0.3"/>
  <cols>
    <col min="1" max="1" width="13.5546875" customWidth="1"/>
    <col min="2" max="2" width="44.5546875" customWidth="1"/>
    <col min="3" max="3" width="9.5546875" customWidth="1"/>
    <col min="6" max="6" width="11.109375" customWidth="1"/>
    <col min="7" max="7" width="17" customWidth="1"/>
  </cols>
  <sheetData>
    <row r="1" spans="1:7" x14ac:dyDescent="0.3">
      <c r="A1" s="42" t="s">
        <v>0</v>
      </c>
      <c r="B1" s="2" t="s">
        <v>33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55">
        <v>206</v>
      </c>
      <c r="B9" s="56" t="s">
        <v>84</v>
      </c>
      <c r="C9" s="57">
        <v>250</v>
      </c>
      <c r="D9" s="58">
        <v>16.079999999999998</v>
      </c>
      <c r="E9" s="58">
        <v>18.05</v>
      </c>
      <c r="F9" s="58">
        <v>38.6</v>
      </c>
      <c r="G9" s="58">
        <v>385.73</v>
      </c>
    </row>
    <row r="10" spans="1:7" x14ac:dyDescent="0.3">
      <c r="A10" s="9">
        <v>33</v>
      </c>
      <c r="B10" s="7" t="s">
        <v>97</v>
      </c>
      <c r="C10" s="10">
        <v>100</v>
      </c>
      <c r="D10" s="11">
        <v>1.43</v>
      </c>
      <c r="E10" s="11">
        <v>6.09</v>
      </c>
      <c r="F10" s="11">
        <v>8.36</v>
      </c>
      <c r="G10" s="11">
        <v>93.9</v>
      </c>
    </row>
    <row r="11" spans="1:7" x14ac:dyDescent="0.3">
      <c r="A11" s="9">
        <v>501</v>
      </c>
      <c r="B11" s="7" t="s">
        <v>95</v>
      </c>
      <c r="C11" s="10">
        <v>200</v>
      </c>
      <c r="D11" s="11">
        <v>4.6500000000000004</v>
      </c>
      <c r="E11" s="11">
        <v>2.1</v>
      </c>
      <c r="F11" s="11">
        <v>15.2</v>
      </c>
      <c r="G11" s="11">
        <v>61</v>
      </c>
    </row>
    <row r="12" spans="1:7" x14ac:dyDescent="0.3">
      <c r="A12" s="59">
        <v>574</v>
      </c>
      <c r="B12" s="61" t="s">
        <v>90</v>
      </c>
      <c r="C12" s="62">
        <v>30</v>
      </c>
      <c r="D12" s="63">
        <v>1.35</v>
      </c>
      <c r="E12" s="63">
        <v>0</v>
      </c>
      <c r="F12" s="63">
        <v>9.75</v>
      </c>
      <c r="G12" s="63">
        <v>48.75</v>
      </c>
    </row>
    <row r="13" spans="1:7" ht="15" thickBot="1" x14ac:dyDescent="0.35">
      <c r="A13" s="44"/>
      <c r="B13" s="45"/>
      <c r="C13" s="29">
        <f>SUM(C9:C12)</f>
        <v>580</v>
      </c>
      <c r="D13" s="29">
        <f>SUM(D9:D12)</f>
        <v>23.509999999999998</v>
      </c>
      <c r="E13" s="29">
        <f>SUM(E9:E12)</f>
        <v>26.240000000000002</v>
      </c>
      <c r="F13" s="29">
        <f>SUM(F9:F12)</f>
        <v>71.91</v>
      </c>
      <c r="G13" s="29">
        <f>SUM(G9:G12)</f>
        <v>589.38</v>
      </c>
    </row>
    <row r="14" spans="1:7" ht="15" thickBot="1" x14ac:dyDescent="0.35">
      <c r="A14" s="25"/>
      <c r="B14" s="26" t="s">
        <v>28</v>
      </c>
      <c r="C14" s="27"/>
      <c r="D14" s="28"/>
      <c r="E14" s="28"/>
      <c r="F14" s="28"/>
      <c r="G14" s="28"/>
    </row>
    <row r="15" spans="1:7" ht="15" thickBot="1" x14ac:dyDescent="0.35">
      <c r="A15" s="101">
        <v>86</v>
      </c>
      <c r="B15" s="102" t="s">
        <v>121</v>
      </c>
      <c r="C15" s="103">
        <v>100</v>
      </c>
      <c r="D15" s="104">
        <v>1.9</v>
      </c>
      <c r="E15" s="104">
        <v>8.83</v>
      </c>
      <c r="F15" s="104">
        <v>7.67</v>
      </c>
      <c r="G15" s="104">
        <v>118</v>
      </c>
    </row>
    <row r="16" spans="1:7" ht="15" thickBot="1" x14ac:dyDescent="0.35">
      <c r="A16" s="98">
        <v>103</v>
      </c>
      <c r="B16" s="95" t="s">
        <v>122</v>
      </c>
      <c r="C16" s="100">
        <v>250</v>
      </c>
      <c r="D16" s="100">
        <v>1.3</v>
      </c>
      <c r="E16" s="100">
        <v>4.42</v>
      </c>
      <c r="F16" s="100">
        <v>3.45</v>
      </c>
      <c r="G16" s="100">
        <v>59</v>
      </c>
    </row>
    <row r="17" spans="1:7" ht="15" thickBot="1" x14ac:dyDescent="0.35">
      <c r="A17" s="94">
        <v>417</v>
      </c>
      <c r="B17" s="95" t="s">
        <v>123</v>
      </c>
      <c r="C17" s="97">
        <v>200</v>
      </c>
      <c r="D17" s="97">
        <v>8.1999999999999993</v>
      </c>
      <c r="E17" s="97">
        <v>7.9</v>
      </c>
      <c r="F17" s="97">
        <v>40.200000000000003</v>
      </c>
      <c r="G17" s="97">
        <v>233</v>
      </c>
    </row>
    <row r="18" spans="1:7" ht="15" thickBot="1" x14ac:dyDescent="0.35">
      <c r="A18" s="98">
        <v>367</v>
      </c>
      <c r="B18" s="95" t="s">
        <v>124</v>
      </c>
      <c r="C18" s="100">
        <v>120</v>
      </c>
      <c r="D18" s="100">
        <v>10</v>
      </c>
      <c r="E18" s="100">
        <v>11.4</v>
      </c>
      <c r="F18" s="100">
        <v>4.66</v>
      </c>
      <c r="G18" s="100">
        <v>176</v>
      </c>
    </row>
    <row r="19" spans="1:7" ht="15" thickBot="1" x14ac:dyDescent="0.35">
      <c r="A19" s="98">
        <v>495</v>
      </c>
      <c r="B19" s="95" t="s">
        <v>116</v>
      </c>
      <c r="C19" s="100">
        <v>200</v>
      </c>
      <c r="D19" s="100">
        <v>0.6</v>
      </c>
      <c r="E19" s="100">
        <v>0.1</v>
      </c>
      <c r="F19" s="100">
        <v>20.100000000000001</v>
      </c>
      <c r="G19" s="100">
        <v>84</v>
      </c>
    </row>
    <row r="20" spans="1:7" ht="15" thickBot="1" x14ac:dyDescent="0.35">
      <c r="A20" s="98">
        <v>108</v>
      </c>
      <c r="B20" s="95" t="s">
        <v>107</v>
      </c>
      <c r="C20" s="100">
        <v>40</v>
      </c>
      <c r="D20" s="100">
        <v>3.04</v>
      </c>
      <c r="E20" s="100">
        <v>0.32</v>
      </c>
      <c r="F20" s="100">
        <v>19.68</v>
      </c>
      <c r="G20" s="100">
        <v>94</v>
      </c>
    </row>
    <row r="21" spans="1:7" s="46" customFormat="1" ht="15" thickBot="1" x14ac:dyDescent="0.35">
      <c r="A21" s="94">
        <v>110</v>
      </c>
      <c r="B21" s="95" t="s">
        <v>108</v>
      </c>
      <c r="C21" s="97">
        <v>40</v>
      </c>
      <c r="D21" s="97">
        <v>3.2</v>
      </c>
      <c r="E21" s="97">
        <v>0.6</v>
      </c>
      <c r="F21" s="97">
        <v>16.04</v>
      </c>
      <c r="G21" s="97">
        <v>82.4</v>
      </c>
    </row>
    <row r="22" spans="1:7" s="46" customFormat="1" x14ac:dyDescent="0.3">
      <c r="A22" s="44"/>
      <c r="B22" s="45"/>
      <c r="C22" s="29">
        <f>SUM(C15:C21)</f>
        <v>950</v>
      </c>
      <c r="D22" s="29">
        <f t="shared" ref="D22:G22" si="0">SUM(D15:D21)</f>
        <v>28.24</v>
      </c>
      <c r="E22" s="29">
        <f t="shared" si="0"/>
        <v>33.57</v>
      </c>
      <c r="F22" s="29">
        <f t="shared" si="0"/>
        <v>111.80000000000001</v>
      </c>
      <c r="G22" s="29">
        <f t="shared" si="0"/>
        <v>846.4</v>
      </c>
    </row>
    <row r="23" spans="1:7" ht="15" thickBot="1" x14ac:dyDescent="0.35">
      <c r="A23" s="47"/>
      <c r="B23" s="48" t="s">
        <v>29</v>
      </c>
      <c r="C23" s="30">
        <f t="shared" ref="C23:G23" si="1">SUM(C13+C22)</f>
        <v>1530</v>
      </c>
      <c r="D23" s="30">
        <f t="shared" si="1"/>
        <v>51.75</v>
      </c>
      <c r="E23" s="30">
        <f t="shared" si="1"/>
        <v>59.81</v>
      </c>
      <c r="F23" s="30">
        <f t="shared" si="1"/>
        <v>183.71</v>
      </c>
      <c r="G23" s="30">
        <f t="shared" si="1"/>
        <v>1435.78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90" zoomScaleNormal="90" workbookViewId="0">
      <selection activeCell="A19" sqref="A19:G19"/>
    </sheetView>
  </sheetViews>
  <sheetFormatPr defaultRowHeight="14.4" x14ac:dyDescent="0.3"/>
  <cols>
    <col min="1" max="1" width="13.33203125" customWidth="1"/>
    <col min="2" max="2" width="42.6640625" customWidth="1"/>
    <col min="3" max="3" width="10" customWidth="1"/>
    <col min="7" max="7" width="17.6640625" customWidth="1"/>
  </cols>
  <sheetData>
    <row r="1" spans="1:7" x14ac:dyDescent="0.3">
      <c r="A1" s="42" t="s">
        <v>0</v>
      </c>
      <c r="B1" s="2" t="s">
        <v>34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27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ht="28.8" x14ac:dyDescent="0.3">
      <c r="A9" s="17">
        <v>165</v>
      </c>
      <c r="B9" s="18" t="s">
        <v>101</v>
      </c>
      <c r="C9" s="93" t="s">
        <v>102</v>
      </c>
      <c r="D9" s="20">
        <v>14</v>
      </c>
      <c r="E9" s="20">
        <v>8.6999999999999993</v>
      </c>
      <c r="F9" s="20">
        <v>57.9</v>
      </c>
      <c r="G9" s="20">
        <v>372</v>
      </c>
    </row>
    <row r="10" spans="1:7" ht="28.8" x14ac:dyDescent="0.3">
      <c r="A10" s="9">
        <v>43</v>
      </c>
      <c r="B10" s="7" t="s">
        <v>98</v>
      </c>
      <c r="C10" s="10">
        <v>100</v>
      </c>
      <c r="D10" s="11">
        <v>1.41</v>
      </c>
      <c r="E10" s="11">
        <v>5.08</v>
      </c>
      <c r="F10" s="11">
        <v>9.02</v>
      </c>
      <c r="G10" s="11">
        <v>57.4</v>
      </c>
    </row>
    <row r="11" spans="1:7" x14ac:dyDescent="0.3">
      <c r="A11" s="9">
        <v>501</v>
      </c>
      <c r="B11" s="7" t="s">
        <v>95</v>
      </c>
      <c r="C11" s="10">
        <v>200</v>
      </c>
      <c r="D11" s="11">
        <v>4.6500000000000004</v>
      </c>
      <c r="E11" s="11">
        <v>2.1</v>
      </c>
      <c r="F11" s="11">
        <v>15.2</v>
      </c>
      <c r="G11" s="11">
        <v>61</v>
      </c>
    </row>
    <row r="12" spans="1:7" x14ac:dyDescent="0.3">
      <c r="A12" s="59">
        <v>574</v>
      </c>
      <c r="B12" s="61" t="s">
        <v>90</v>
      </c>
      <c r="C12" s="62">
        <v>30</v>
      </c>
      <c r="D12" s="63">
        <v>1.35</v>
      </c>
      <c r="E12" s="63">
        <v>0</v>
      </c>
      <c r="F12" s="63">
        <v>9.75</v>
      </c>
      <c r="G12" s="63">
        <v>48.75</v>
      </c>
    </row>
    <row r="13" spans="1:7" x14ac:dyDescent="0.3">
      <c r="A13" s="59">
        <v>574</v>
      </c>
      <c r="B13" s="61" t="s">
        <v>90</v>
      </c>
      <c r="C13" s="62">
        <v>30</v>
      </c>
      <c r="D13" s="63">
        <v>1.35</v>
      </c>
      <c r="E13" s="63">
        <v>0</v>
      </c>
      <c r="F13" s="63">
        <v>9.75</v>
      </c>
      <c r="G13" s="63">
        <v>48.75</v>
      </c>
    </row>
    <row r="14" spans="1:7" ht="15" thickBot="1" x14ac:dyDescent="0.35">
      <c r="A14" s="44"/>
      <c r="B14" s="45"/>
      <c r="C14" s="29">
        <v>587</v>
      </c>
      <c r="D14" s="29">
        <f>SUM(D9:D13)</f>
        <v>22.760000000000005</v>
      </c>
      <c r="E14" s="29">
        <f>SUM(E9:E13)</f>
        <v>15.879999999999999</v>
      </c>
      <c r="F14" s="29">
        <f>SUM(F9:F13)</f>
        <v>101.62</v>
      </c>
      <c r="G14" s="29">
        <f>SUM(G9:G13)</f>
        <v>587.9</v>
      </c>
    </row>
    <row r="15" spans="1:7" ht="15" thickBot="1" x14ac:dyDescent="0.35">
      <c r="A15" s="25"/>
      <c r="B15" s="26" t="s">
        <v>28</v>
      </c>
      <c r="C15" s="27"/>
      <c r="D15" s="28"/>
      <c r="E15" s="28"/>
      <c r="F15" s="28"/>
      <c r="G15" s="28"/>
    </row>
    <row r="16" spans="1:7" ht="15" thickBot="1" x14ac:dyDescent="0.35">
      <c r="A16" s="101">
        <v>2</v>
      </c>
      <c r="B16" s="102" t="s">
        <v>125</v>
      </c>
      <c r="C16" s="103">
        <v>100</v>
      </c>
      <c r="D16" s="104">
        <v>1.4</v>
      </c>
      <c r="E16" s="104">
        <v>0.02</v>
      </c>
      <c r="F16" s="104">
        <v>7.7</v>
      </c>
      <c r="G16" s="104">
        <v>2.7</v>
      </c>
    </row>
    <row r="17" spans="1:7" ht="15" thickBot="1" x14ac:dyDescent="0.35">
      <c r="A17" s="94">
        <v>127</v>
      </c>
      <c r="B17" s="95" t="s">
        <v>135</v>
      </c>
      <c r="C17" s="97">
        <v>250</v>
      </c>
      <c r="D17" s="97">
        <v>1.2</v>
      </c>
      <c r="E17" s="97">
        <v>3.58</v>
      </c>
      <c r="F17" s="97">
        <v>17.600000000000001</v>
      </c>
      <c r="G17" s="97">
        <v>115.75</v>
      </c>
    </row>
    <row r="18" spans="1:7" ht="15" thickBot="1" x14ac:dyDescent="0.35">
      <c r="A18" s="98">
        <v>330</v>
      </c>
      <c r="B18" s="95" t="s">
        <v>126</v>
      </c>
      <c r="C18" s="100">
        <v>250</v>
      </c>
      <c r="D18" s="100">
        <v>16.399999999999999</v>
      </c>
      <c r="E18" s="100">
        <v>22.8</v>
      </c>
      <c r="F18" s="100">
        <v>43.3</v>
      </c>
      <c r="G18" s="100">
        <v>460</v>
      </c>
    </row>
    <row r="19" spans="1:7" ht="15" thickBot="1" x14ac:dyDescent="0.35">
      <c r="A19" s="98">
        <v>495</v>
      </c>
      <c r="B19" s="95" t="s">
        <v>116</v>
      </c>
      <c r="C19" s="100">
        <v>200</v>
      </c>
      <c r="D19" s="100">
        <v>0.6</v>
      </c>
      <c r="E19" s="100">
        <v>0.1</v>
      </c>
      <c r="F19" s="100">
        <v>20.100000000000001</v>
      </c>
      <c r="G19" s="100">
        <v>84</v>
      </c>
    </row>
    <row r="20" spans="1:7" ht="15" thickBot="1" x14ac:dyDescent="0.35">
      <c r="A20" s="98">
        <v>108</v>
      </c>
      <c r="B20" s="95" t="s">
        <v>107</v>
      </c>
      <c r="C20" s="100">
        <v>40</v>
      </c>
      <c r="D20" s="100">
        <v>3.04</v>
      </c>
      <c r="E20" s="100">
        <v>0.32</v>
      </c>
      <c r="F20" s="100">
        <v>19.68</v>
      </c>
      <c r="G20" s="100">
        <v>94</v>
      </c>
    </row>
    <row r="21" spans="1:7" ht="15" thickBot="1" x14ac:dyDescent="0.35">
      <c r="A21" s="94">
        <v>110</v>
      </c>
      <c r="B21" s="95" t="s">
        <v>108</v>
      </c>
      <c r="C21" s="97">
        <v>40</v>
      </c>
      <c r="D21" s="97">
        <v>3.2</v>
      </c>
      <c r="E21" s="97">
        <v>0.6</v>
      </c>
      <c r="F21" s="97">
        <v>16.04</v>
      </c>
      <c r="G21" s="97">
        <v>82.4</v>
      </c>
    </row>
    <row r="22" spans="1:7" s="46" customFormat="1" x14ac:dyDescent="0.3">
      <c r="A22" s="9"/>
      <c r="B22" s="7"/>
      <c r="C22" s="10"/>
      <c r="D22" s="11"/>
      <c r="E22" s="11"/>
      <c r="F22" s="11"/>
      <c r="G22" s="11"/>
    </row>
    <row r="23" spans="1:7" s="46" customFormat="1" x14ac:dyDescent="0.3">
      <c r="A23" s="44"/>
      <c r="B23" s="45"/>
      <c r="C23" s="29">
        <f>SUM(C16:C22)</f>
        <v>880</v>
      </c>
      <c r="D23" s="29">
        <f t="shared" ref="D23:G23" si="0">SUM(D16:D22)</f>
        <v>25.84</v>
      </c>
      <c r="E23" s="29">
        <f t="shared" si="0"/>
        <v>27.420000000000005</v>
      </c>
      <c r="F23" s="29">
        <f t="shared" si="0"/>
        <v>124.41999999999999</v>
      </c>
      <c r="G23" s="29">
        <f t="shared" si="0"/>
        <v>838.85</v>
      </c>
    </row>
    <row r="24" spans="1:7" ht="15" thickBot="1" x14ac:dyDescent="0.35">
      <c r="A24" s="47"/>
      <c r="B24" s="48" t="s">
        <v>29</v>
      </c>
      <c r="C24" s="30">
        <f t="shared" ref="C24:G24" si="1">SUM(C14+C23)</f>
        <v>1467</v>
      </c>
      <c r="D24" s="30">
        <f t="shared" si="1"/>
        <v>48.600000000000009</v>
      </c>
      <c r="E24" s="30">
        <f t="shared" si="1"/>
        <v>43.300000000000004</v>
      </c>
      <c r="F24" s="30">
        <f t="shared" si="1"/>
        <v>226.04</v>
      </c>
      <c r="G24" s="30">
        <f t="shared" si="1"/>
        <v>1426.75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90" zoomScaleNormal="90" workbookViewId="0">
      <selection activeCell="A20" sqref="A20:G20"/>
    </sheetView>
  </sheetViews>
  <sheetFormatPr defaultRowHeight="14.4" x14ac:dyDescent="0.3"/>
  <cols>
    <col min="1" max="1" width="13.33203125" customWidth="1"/>
    <col min="2" max="2" width="41.109375" customWidth="1"/>
    <col min="3" max="3" width="10" customWidth="1"/>
    <col min="6" max="6" width="11.109375" customWidth="1"/>
    <col min="7" max="7" width="17.6640625" customWidth="1"/>
  </cols>
  <sheetData>
    <row r="1" spans="1:7" x14ac:dyDescent="0.3">
      <c r="A1" s="42" t="s">
        <v>0</v>
      </c>
      <c r="B1" s="2" t="s">
        <v>35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17">
        <v>173</v>
      </c>
      <c r="B9" s="18" t="s">
        <v>88</v>
      </c>
      <c r="C9" s="19">
        <v>250</v>
      </c>
      <c r="D9" s="20">
        <v>6.9</v>
      </c>
      <c r="E9" s="20">
        <v>12.7</v>
      </c>
      <c r="F9" s="20">
        <v>49.38</v>
      </c>
      <c r="G9" s="20">
        <v>340.9</v>
      </c>
    </row>
    <row r="10" spans="1:7" x14ac:dyDescent="0.3">
      <c r="A10" s="9">
        <v>376</v>
      </c>
      <c r="B10" s="7" t="s">
        <v>82</v>
      </c>
      <c r="C10" s="10">
        <v>200</v>
      </c>
      <c r="D10" s="11">
        <v>0.12</v>
      </c>
      <c r="E10" s="11">
        <v>0.02</v>
      </c>
      <c r="F10" s="11">
        <v>12.74</v>
      </c>
      <c r="G10" s="11">
        <v>51.3</v>
      </c>
    </row>
    <row r="11" spans="1:7" x14ac:dyDescent="0.3">
      <c r="A11" s="9">
        <v>267</v>
      </c>
      <c r="B11" s="7" t="s">
        <v>94</v>
      </c>
      <c r="C11" s="10">
        <v>40</v>
      </c>
      <c r="D11" s="11">
        <v>5.0999999999999996</v>
      </c>
      <c r="E11" s="11">
        <v>4.5999999999999996</v>
      </c>
      <c r="F11" s="11">
        <v>0.3</v>
      </c>
      <c r="G11" s="11">
        <v>63</v>
      </c>
    </row>
    <row r="12" spans="1:7" x14ac:dyDescent="0.3">
      <c r="A12" s="59">
        <v>574</v>
      </c>
      <c r="B12" s="61" t="s">
        <v>90</v>
      </c>
      <c r="C12" s="62">
        <v>30</v>
      </c>
      <c r="D12" s="63">
        <v>1.35</v>
      </c>
      <c r="E12" s="63">
        <v>0</v>
      </c>
      <c r="F12" s="63">
        <v>9.75</v>
      </c>
      <c r="G12" s="63">
        <v>48.75</v>
      </c>
    </row>
    <row r="13" spans="1:7" x14ac:dyDescent="0.3">
      <c r="A13" s="9">
        <v>18</v>
      </c>
      <c r="B13" s="7" t="s">
        <v>93</v>
      </c>
      <c r="C13" s="12">
        <v>30</v>
      </c>
      <c r="D13" s="11">
        <v>2.3199999999999998</v>
      </c>
      <c r="E13" s="11">
        <v>0.9</v>
      </c>
      <c r="F13" s="11">
        <v>15</v>
      </c>
      <c r="G13" s="11">
        <v>77.7</v>
      </c>
    </row>
    <row r="14" spans="1:7" ht="15" thickBot="1" x14ac:dyDescent="0.35">
      <c r="A14" s="44"/>
      <c r="B14" s="45"/>
      <c r="C14" s="29">
        <f>SUM(C9:C13)</f>
        <v>550</v>
      </c>
      <c r="D14" s="29">
        <f>SUM(D9:D13)</f>
        <v>15.790000000000001</v>
      </c>
      <c r="E14" s="29">
        <f>SUM(E9:E13)</f>
        <v>18.22</v>
      </c>
      <c r="F14" s="29">
        <f>SUM(F9:F13)</f>
        <v>87.17</v>
      </c>
      <c r="G14" s="29">
        <f>SUM(G9:G13)</f>
        <v>581.65</v>
      </c>
    </row>
    <row r="15" spans="1:7" ht="15" thickBot="1" x14ac:dyDescent="0.35">
      <c r="A15" s="25"/>
      <c r="B15" s="26" t="s">
        <v>28</v>
      </c>
      <c r="C15" s="27"/>
      <c r="D15" s="28"/>
      <c r="E15" s="28"/>
      <c r="F15" s="28"/>
      <c r="G15" s="28"/>
    </row>
    <row r="16" spans="1:7" ht="15" thickBot="1" x14ac:dyDescent="0.35">
      <c r="A16" s="101">
        <v>9</v>
      </c>
      <c r="B16" s="102" t="s">
        <v>127</v>
      </c>
      <c r="C16" s="103">
        <v>100</v>
      </c>
      <c r="D16" s="104">
        <v>1.4</v>
      </c>
      <c r="E16" s="104">
        <v>0.02</v>
      </c>
      <c r="F16" s="104">
        <v>7.7</v>
      </c>
      <c r="G16" s="103">
        <v>28.42</v>
      </c>
    </row>
    <row r="17" spans="1:7" ht="29.4" thickBot="1" x14ac:dyDescent="0.35">
      <c r="A17" s="98">
        <v>100</v>
      </c>
      <c r="B17" s="95" t="s">
        <v>136</v>
      </c>
      <c r="C17" s="100">
        <v>250</v>
      </c>
      <c r="D17" s="100">
        <v>2.6</v>
      </c>
      <c r="E17" s="100">
        <v>5.0999999999999996</v>
      </c>
      <c r="F17" s="100">
        <v>18.2</v>
      </c>
      <c r="G17" s="100">
        <v>119.5</v>
      </c>
    </row>
    <row r="18" spans="1:7" ht="15" thickBot="1" x14ac:dyDescent="0.35">
      <c r="A18" s="98">
        <v>377</v>
      </c>
      <c r="B18" s="95" t="s">
        <v>128</v>
      </c>
      <c r="C18" s="100">
        <v>230</v>
      </c>
      <c r="D18" s="100">
        <v>5.0599999999999996</v>
      </c>
      <c r="E18" s="100">
        <v>6.9</v>
      </c>
      <c r="F18" s="100">
        <v>13.34</v>
      </c>
      <c r="G18" s="100">
        <v>181</v>
      </c>
    </row>
    <row r="19" spans="1:7" ht="15" thickBot="1" x14ac:dyDescent="0.35">
      <c r="A19" s="98">
        <v>381</v>
      </c>
      <c r="B19" s="95" t="s">
        <v>129</v>
      </c>
      <c r="C19" s="100">
        <v>100</v>
      </c>
      <c r="D19" s="100">
        <v>10.85</v>
      </c>
      <c r="E19" s="100">
        <v>12.3</v>
      </c>
      <c r="F19" s="100">
        <v>15</v>
      </c>
      <c r="G19" s="100">
        <v>243</v>
      </c>
    </row>
    <row r="20" spans="1:7" ht="15" thickBot="1" x14ac:dyDescent="0.35">
      <c r="A20" s="98">
        <v>495</v>
      </c>
      <c r="B20" s="95" t="s">
        <v>116</v>
      </c>
      <c r="C20" s="100">
        <v>200</v>
      </c>
      <c r="D20" s="100">
        <v>0.6</v>
      </c>
      <c r="E20" s="100">
        <v>0.1</v>
      </c>
      <c r="F20" s="100">
        <v>20.100000000000001</v>
      </c>
      <c r="G20" s="100">
        <v>84</v>
      </c>
    </row>
    <row r="21" spans="1:7" ht="15" thickBot="1" x14ac:dyDescent="0.35">
      <c r="A21" s="98">
        <v>575</v>
      </c>
      <c r="B21" s="95" t="s">
        <v>130</v>
      </c>
      <c r="C21" s="100">
        <v>40</v>
      </c>
      <c r="D21" s="100">
        <v>2.72</v>
      </c>
      <c r="E21" s="100">
        <v>0.52</v>
      </c>
      <c r="F21" s="100">
        <v>15.9</v>
      </c>
      <c r="G21" s="100">
        <v>79.2</v>
      </c>
    </row>
    <row r="22" spans="1:7" s="46" customFormat="1" ht="15" thickBot="1" x14ac:dyDescent="0.35">
      <c r="A22" s="94">
        <v>573</v>
      </c>
      <c r="B22" s="95" t="s">
        <v>107</v>
      </c>
      <c r="C22" s="97">
        <v>40</v>
      </c>
      <c r="D22" s="97">
        <v>3.2</v>
      </c>
      <c r="E22" s="97">
        <v>0.6</v>
      </c>
      <c r="F22" s="97">
        <v>16.04</v>
      </c>
      <c r="G22" s="97">
        <v>82.4</v>
      </c>
    </row>
    <row r="23" spans="1:7" s="46" customFormat="1" x14ac:dyDescent="0.3">
      <c r="A23" s="44"/>
      <c r="B23" s="45"/>
      <c r="C23" s="29">
        <f>SUM(C16:C22)</f>
        <v>960</v>
      </c>
      <c r="D23" s="29">
        <f t="shared" ref="D23:G23" si="0">SUM(D16:D22)</f>
        <v>26.429999999999996</v>
      </c>
      <c r="E23" s="29">
        <f t="shared" si="0"/>
        <v>25.540000000000003</v>
      </c>
      <c r="F23" s="29">
        <f t="shared" si="0"/>
        <v>106.28</v>
      </c>
      <c r="G23" s="29">
        <f t="shared" si="0"/>
        <v>817.5200000000001</v>
      </c>
    </row>
    <row r="24" spans="1:7" ht="15" thickBot="1" x14ac:dyDescent="0.35">
      <c r="A24" s="47"/>
      <c r="B24" s="48" t="s">
        <v>29</v>
      </c>
      <c r="C24" s="30">
        <f t="shared" ref="C24:G24" si="1">SUM(C14+C23)</f>
        <v>1510</v>
      </c>
      <c r="D24" s="30">
        <f t="shared" si="1"/>
        <v>42.22</v>
      </c>
      <c r="E24" s="30">
        <f t="shared" si="1"/>
        <v>43.760000000000005</v>
      </c>
      <c r="F24" s="30">
        <f t="shared" si="1"/>
        <v>193.45</v>
      </c>
      <c r="G24" s="30">
        <f t="shared" si="1"/>
        <v>1399.17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90" zoomScaleNormal="90" workbookViewId="0">
      <selection activeCell="A18" sqref="A18:G18"/>
    </sheetView>
  </sheetViews>
  <sheetFormatPr defaultRowHeight="14.4" x14ac:dyDescent="0.3"/>
  <cols>
    <col min="1" max="1" width="12.6640625" customWidth="1"/>
    <col min="2" max="2" width="42.6640625" customWidth="1"/>
    <col min="3" max="3" width="10.109375" customWidth="1"/>
    <col min="6" max="6" width="11.5546875" customWidth="1"/>
    <col min="7" max="7" width="17.109375" customWidth="1"/>
  </cols>
  <sheetData>
    <row r="1" spans="1:7" x14ac:dyDescent="0.3">
      <c r="A1" s="42" t="s">
        <v>0</v>
      </c>
      <c r="B1" s="2" t="s">
        <v>36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55">
        <v>182</v>
      </c>
      <c r="B9" s="56" t="s">
        <v>85</v>
      </c>
      <c r="C9" s="57">
        <v>250</v>
      </c>
      <c r="D9" s="58">
        <v>5.8</v>
      </c>
      <c r="E9" s="58">
        <v>12.8</v>
      </c>
      <c r="F9" s="58">
        <v>49.33</v>
      </c>
      <c r="G9" s="58">
        <v>266.25</v>
      </c>
    </row>
    <row r="10" spans="1:7" x14ac:dyDescent="0.3">
      <c r="A10" s="9">
        <v>376</v>
      </c>
      <c r="B10" s="7" t="s">
        <v>82</v>
      </c>
      <c r="C10" s="10">
        <v>200</v>
      </c>
      <c r="D10" s="11">
        <v>0.12</v>
      </c>
      <c r="E10" s="11">
        <v>0.02</v>
      </c>
      <c r="F10" s="11">
        <v>12.74</v>
      </c>
      <c r="G10" s="11">
        <v>51.3</v>
      </c>
    </row>
    <row r="11" spans="1:7" x14ac:dyDescent="0.3">
      <c r="A11" s="59">
        <v>574</v>
      </c>
      <c r="B11" s="61" t="s">
        <v>90</v>
      </c>
      <c r="C11" s="62">
        <v>40</v>
      </c>
      <c r="D11" s="63">
        <v>1.8</v>
      </c>
      <c r="E11" s="63">
        <v>0</v>
      </c>
      <c r="F11" s="63">
        <v>13</v>
      </c>
      <c r="G11" s="63">
        <v>65</v>
      </c>
    </row>
    <row r="12" spans="1:7" x14ac:dyDescent="0.3">
      <c r="A12" s="59">
        <v>97</v>
      </c>
      <c r="B12" s="61" t="s">
        <v>91</v>
      </c>
      <c r="C12" s="62" t="s">
        <v>103</v>
      </c>
      <c r="D12" s="63">
        <v>7.4</v>
      </c>
      <c r="E12" s="63">
        <v>6.7</v>
      </c>
      <c r="F12" s="63">
        <v>14.8</v>
      </c>
      <c r="G12" s="63">
        <v>212</v>
      </c>
    </row>
    <row r="13" spans="1:7" ht="15" thickBot="1" x14ac:dyDescent="0.35">
      <c r="A13" s="44"/>
      <c r="B13" s="45"/>
      <c r="C13" s="29">
        <v>550</v>
      </c>
      <c r="D13" s="29">
        <f>SUM(D9:D12)</f>
        <v>15.120000000000001</v>
      </c>
      <c r="E13" s="29">
        <f>SUM(E9:E12)</f>
        <v>19.52</v>
      </c>
      <c r="F13" s="29">
        <f>SUM(F9:F12)</f>
        <v>89.86999999999999</v>
      </c>
      <c r="G13" s="29">
        <f>SUM(G9:G12)</f>
        <v>594.54999999999995</v>
      </c>
    </row>
    <row r="14" spans="1:7" ht="15" thickBot="1" x14ac:dyDescent="0.35">
      <c r="A14" s="25"/>
      <c r="B14" s="26" t="s">
        <v>28</v>
      </c>
      <c r="C14" s="27"/>
      <c r="D14" s="28"/>
      <c r="E14" s="28"/>
      <c r="F14" s="28"/>
      <c r="G14" s="28"/>
    </row>
    <row r="15" spans="1:7" ht="15" thickBot="1" x14ac:dyDescent="0.35">
      <c r="A15" s="101">
        <v>86</v>
      </c>
      <c r="B15" s="102" t="s">
        <v>121</v>
      </c>
      <c r="C15" s="103">
        <v>100</v>
      </c>
      <c r="D15" s="104">
        <v>1.9</v>
      </c>
      <c r="E15" s="104">
        <v>8.83</v>
      </c>
      <c r="F15" s="104">
        <v>7.67</v>
      </c>
      <c r="G15" s="104">
        <v>118</v>
      </c>
    </row>
    <row r="16" spans="1:7" ht="29.4" thickBot="1" x14ac:dyDescent="0.35">
      <c r="A16" s="98">
        <v>95</v>
      </c>
      <c r="B16" s="95" t="s">
        <v>137</v>
      </c>
      <c r="C16" s="100">
        <v>250</v>
      </c>
      <c r="D16" s="100">
        <v>1.85</v>
      </c>
      <c r="E16" s="100">
        <v>9.4</v>
      </c>
      <c r="F16" s="100">
        <v>6.9</v>
      </c>
      <c r="G16" s="100">
        <v>112</v>
      </c>
    </row>
    <row r="17" spans="1:7" ht="15" thickBot="1" x14ac:dyDescent="0.35">
      <c r="A17" s="98">
        <v>328</v>
      </c>
      <c r="B17" s="95" t="s">
        <v>131</v>
      </c>
      <c r="C17" s="100">
        <v>230</v>
      </c>
      <c r="D17" s="100">
        <v>21.62</v>
      </c>
      <c r="E17" s="100">
        <v>16.440000000000001</v>
      </c>
      <c r="F17" s="100">
        <v>52.67</v>
      </c>
      <c r="G17" s="100">
        <v>433.55</v>
      </c>
    </row>
    <row r="18" spans="1:7" ht="15" thickBot="1" x14ac:dyDescent="0.35">
      <c r="A18" s="98">
        <v>495</v>
      </c>
      <c r="B18" s="95" t="s">
        <v>116</v>
      </c>
      <c r="C18" s="100">
        <v>200</v>
      </c>
      <c r="D18" s="100">
        <v>0.6</v>
      </c>
      <c r="E18" s="100">
        <v>0.1</v>
      </c>
      <c r="F18" s="100">
        <v>20.100000000000001</v>
      </c>
      <c r="G18" s="100">
        <v>84</v>
      </c>
    </row>
    <row r="19" spans="1:7" ht="15" thickBot="1" x14ac:dyDescent="0.35">
      <c r="A19" s="98">
        <v>108</v>
      </c>
      <c r="B19" s="95" t="s">
        <v>107</v>
      </c>
      <c r="C19" s="100">
        <v>40</v>
      </c>
      <c r="D19" s="100">
        <v>3.04</v>
      </c>
      <c r="E19" s="100">
        <v>0.32</v>
      </c>
      <c r="F19" s="100">
        <v>19.68</v>
      </c>
      <c r="G19" s="100">
        <v>94</v>
      </c>
    </row>
    <row r="20" spans="1:7" ht="15" thickBot="1" x14ac:dyDescent="0.35">
      <c r="A20" s="94">
        <v>110</v>
      </c>
      <c r="B20" s="95" t="s">
        <v>108</v>
      </c>
      <c r="C20" s="97">
        <v>40</v>
      </c>
      <c r="D20" s="97">
        <v>3.2</v>
      </c>
      <c r="E20" s="97">
        <v>0.6</v>
      </c>
      <c r="F20" s="97">
        <v>16.04</v>
      </c>
      <c r="G20" s="97">
        <v>82.4</v>
      </c>
    </row>
    <row r="21" spans="1:7" s="46" customFormat="1" x14ac:dyDescent="0.3">
      <c r="A21" s="9"/>
      <c r="B21" s="7"/>
      <c r="C21" s="10"/>
      <c r="D21" s="11"/>
      <c r="E21" s="11"/>
      <c r="F21" s="11"/>
      <c r="G21" s="11"/>
    </row>
    <row r="22" spans="1:7" s="46" customFormat="1" x14ac:dyDescent="0.3">
      <c r="A22" s="44"/>
      <c r="B22" s="45"/>
      <c r="C22" s="29">
        <f>SUM(C15:C21)</f>
        <v>860</v>
      </c>
      <c r="D22" s="29">
        <f t="shared" ref="D22:G22" si="0">SUM(D15:D21)</f>
        <v>32.21</v>
      </c>
      <c r="E22" s="29">
        <f t="shared" si="0"/>
        <v>35.690000000000005</v>
      </c>
      <c r="F22" s="29">
        <f t="shared" si="0"/>
        <v>123.06</v>
      </c>
      <c r="G22" s="29">
        <f t="shared" si="0"/>
        <v>923.94999999999993</v>
      </c>
    </row>
    <row r="23" spans="1:7" ht="15" thickBot="1" x14ac:dyDescent="0.35">
      <c r="A23" s="47"/>
      <c r="B23" s="48" t="s">
        <v>29</v>
      </c>
      <c r="C23" s="30">
        <f t="shared" ref="C23:G23" si="1">SUM(C13+C22)</f>
        <v>1410</v>
      </c>
      <c r="D23" s="30">
        <f t="shared" si="1"/>
        <v>47.33</v>
      </c>
      <c r="E23" s="30">
        <f t="shared" si="1"/>
        <v>55.210000000000008</v>
      </c>
      <c r="F23" s="30">
        <f t="shared" si="1"/>
        <v>212.93</v>
      </c>
      <c r="G23" s="30">
        <f t="shared" si="1"/>
        <v>1518.5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90" zoomScaleNormal="90" workbookViewId="0">
      <selection activeCell="K19" sqref="K19"/>
    </sheetView>
  </sheetViews>
  <sheetFormatPr defaultRowHeight="14.4" x14ac:dyDescent="0.3"/>
  <cols>
    <col min="1" max="1" width="13.44140625" customWidth="1"/>
    <col min="2" max="2" width="42.33203125" customWidth="1"/>
    <col min="3" max="3" width="10" customWidth="1"/>
    <col min="6" max="6" width="10.6640625" customWidth="1"/>
    <col min="7" max="7" width="17" customWidth="1"/>
  </cols>
  <sheetData>
    <row r="1" spans="1:7" x14ac:dyDescent="0.3">
      <c r="A1" s="42" t="s">
        <v>0</v>
      </c>
      <c r="B1" s="2" t="s">
        <v>37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17">
        <v>173</v>
      </c>
      <c r="B9" s="18" t="s">
        <v>87</v>
      </c>
      <c r="C9" s="19">
        <v>250</v>
      </c>
      <c r="D9" s="20">
        <v>9.83</v>
      </c>
      <c r="E9" s="20">
        <v>12.58</v>
      </c>
      <c r="F9" s="20">
        <v>61.7</v>
      </c>
      <c r="G9" s="20">
        <v>400</v>
      </c>
    </row>
    <row r="10" spans="1:7" x14ac:dyDescent="0.3">
      <c r="A10" s="9">
        <v>537</v>
      </c>
      <c r="B10" s="7" t="s">
        <v>99</v>
      </c>
      <c r="C10" s="10">
        <v>100</v>
      </c>
      <c r="D10" s="11">
        <v>2.8</v>
      </c>
      <c r="E10" s="11">
        <v>3.2</v>
      </c>
      <c r="F10" s="11">
        <v>15.5</v>
      </c>
      <c r="G10" s="11">
        <v>127</v>
      </c>
    </row>
    <row r="11" spans="1:7" x14ac:dyDescent="0.3">
      <c r="A11" s="9">
        <v>501</v>
      </c>
      <c r="B11" s="7" t="s">
        <v>95</v>
      </c>
      <c r="C11" s="10">
        <v>200</v>
      </c>
      <c r="D11" s="11">
        <v>4.6500000000000004</v>
      </c>
      <c r="E11" s="11">
        <v>2.1</v>
      </c>
      <c r="F11" s="11">
        <v>15.2</v>
      </c>
      <c r="G11" s="11">
        <v>61</v>
      </c>
    </row>
    <row r="12" spans="1:7" x14ac:dyDescent="0.3">
      <c r="A12" s="9"/>
      <c r="B12" s="7"/>
      <c r="C12" s="12"/>
      <c r="D12" s="11"/>
      <c r="E12" s="11"/>
      <c r="F12" s="11"/>
      <c r="G12" s="11"/>
    </row>
    <row r="13" spans="1:7" ht="15" thickBot="1" x14ac:dyDescent="0.35">
      <c r="A13" s="44"/>
      <c r="B13" s="45"/>
      <c r="C13" s="29">
        <f>SUM(C9:C12)</f>
        <v>550</v>
      </c>
      <c r="D13" s="29">
        <f>SUM(D9:D12)</f>
        <v>17.28</v>
      </c>
      <c r="E13" s="29">
        <f>SUM(E9:E12)</f>
        <v>17.880000000000003</v>
      </c>
      <c r="F13" s="29">
        <f>SUM(F9:F12)</f>
        <v>92.4</v>
      </c>
      <c r="G13" s="29">
        <f>SUM(G9:G12)</f>
        <v>588</v>
      </c>
    </row>
    <row r="14" spans="1:7" ht="15" thickBot="1" x14ac:dyDescent="0.35">
      <c r="A14" s="25"/>
      <c r="B14" s="26" t="s">
        <v>28</v>
      </c>
      <c r="C14" s="27"/>
      <c r="D14" s="28"/>
      <c r="E14" s="28"/>
      <c r="F14" s="28"/>
      <c r="G14" s="28"/>
    </row>
    <row r="15" spans="1:7" ht="15" thickBot="1" x14ac:dyDescent="0.35">
      <c r="A15" s="101">
        <v>5</v>
      </c>
      <c r="B15" s="102" t="s">
        <v>132</v>
      </c>
      <c r="C15" s="103">
        <v>100</v>
      </c>
      <c r="D15" s="104">
        <v>1.4</v>
      </c>
      <c r="E15" s="104">
        <v>0.02</v>
      </c>
      <c r="F15" s="104">
        <v>7.7</v>
      </c>
      <c r="G15" s="104">
        <v>2.7</v>
      </c>
    </row>
    <row r="16" spans="1:7" ht="29.4" thickBot="1" x14ac:dyDescent="0.35">
      <c r="A16" s="94">
        <v>129</v>
      </c>
      <c r="B16" s="95" t="s">
        <v>138</v>
      </c>
      <c r="C16" s="97">
        <v>250</v>
      </c>
      <c r="D16" s="97">
        <v>2.9</v>
      </c>
      <c r="E16" s="97">
        <v>4.25</v>
      </c>
      <c r="F16" s="97">
        <v>12.2</v>
      </c>
      <c r="G16" s="97">
        <v>107.7</v>
      </c>
    </row>
    <row r="17" spans="1:7" ht="15" thickBot="1" x14ac:dyDescent="0.35">
      <c r="A17" s="94">
        <v>385</v>
      </c>
      <c r="B17" s="95" t="s">
        <v>111</v>
      </c>
      <c r="C17" s="97">
        <v>230</v>
      </c>
      <c r="D17" s="97">
        <v>5.77</v>
      </c>
      <c r="E17" s="97">
        <v>8.52</v>
      </c>
      <c r="F17" s="97">
        <v>25.64</v>
      </c>
      <c r="G17" s="97">
        <v>346.26</v>
      </c>
    </row>
    <row r="18" spans="1:7" ht="15" thickBot="1" x14ac:dyDescent="0.35">
      <c r="A18" s="98">
        <v>372</v>
      </c>
      <c r="B18" s="95" t="s">
        <v>133</v>
      </c>
      <c r="C18" s="100">
        <v>100</v>
      </c>
      <c r="D18" s="100">
        <v>6</v>
      </c>
      <c r="E18" s="100">
        <v>6.74</v>
      </c>
      <c r="F18" s="100">
        <v>4.78</v>
      </c>
      <c r="G18" s="100">
        <v>103.6</v>
      </c>
    </row>
    <row r="19" spans="1:7" ht="15" thickBot="1" x14ac:dyDescent="0.35">
      <c r="A19" s="98">
        <v>495</v>
      </c>
      <c r="B19" s="95" t="s">
        <v>116</v>
      </c>
      <c r="C19" s="100">
        <v>200</v>
      </c>
      <c r="D19" s="100">
        <v>0.6</v>
      </c>
      <c r="E19" s="100">
        <v>0.1</v>
      </c>
      <c r="F19" s="100">
        <v>20.100000000000001</v>
      </c>
      <c r="G19" s="100">
        <v>84</v>
      </c>
    </row>
    <row r="20" spans="1:7" ht="15" thickBot="1" x14ac:dyDescent="0.35">
      <c r="A20" s="98">
        <v>108</v>
      </c>
      <c r="B20" s="95" t="s">
        <v>107</v>
      </c>
      <c r="C20" s="100">
        <v>40</v>
      </c>
      <c r="D20" s="100">
        <v>3.04</v>
      </c>
      <c r="E20" s="100">
        <v>0.32</v>
      </c>
      <c r="F20" s="100">
        <v>19.68</v>
      </c>
      <c r="G20" s="100">
        <v>94</v>
      </c>
    </row>
    <row r="21" spans="1:7" s="46" customFormat="1" ht="15" thickBot="1" x14ac:dyDescent="0.35">
      <c r="A21" s="94">
        <v>110</v>
      </c>
      <c r="B21" s="95" t="s">
        <v>108</v>
      </c>
      <c r="C21" s="97">
        <v>40</v>
      </c>
      <c r="D21" s="97">
        <v>3.2</v>
      </c>
      <c r="E21" s="97">
        <v>0.6</v>
      </c>
      <c r="F21" s="97">
        <v>16.04</v>
      </c>
      <c r="G21" s="97">
        <v>82.4</v>
      </c>
    </row>
    <row r="22" spans="1:7" s="46" customFormat="1" x14ac:dyDescent="0.3">
      <c r="A22" s="44"/>
      <c r="B22" s="45"/>
      <c r="C22" s="29">
        <f>SUM(C15:C21)</f>
        <v>960</v>
      </c>
      <c r="D22" s="29">
        <f t="shared" ref="D22:G22" si="0">SUM(D15:D21)</f>
        <v>22.91</v>
      </c>
      <c r="E22" s="29">
        <f t="shared" si="0"/>
        <v>20.550000000000004</v>
      </c>
      <c r="F22" s="29">
        <f t="shared" si="0"/>
        <v>106.13999999999999</v>
      </c>
      <c r="G22" s="29">
        <f t="shared" si="0"/>
        <v>820.66</v>
      </c>
    </row>
    <row r="23" spans="1:7" ht="15" thickBot="1" x14ac:dyDescent="0.35">
      <c r="A23" s="47"/>
      <c r="B23" s="48" t="s">
        <v>29</v>
      </c>
      <c r="C23" s="30">
        <f t="shared" ref="C23:G23" si="1">SUM(C13+C22)</f>
        <v>1510</v>
      </c>
      <c r="D23" s="30">
        <f t="shared" si="1"/>
        <v>40.19</v>
      </c>
      <c r="E23" s="30">
        <f t="shared" si="1"/>
        <v>38.430000000000007</v>
      </c>
      <c r="F23" s="30">
        <f t="shared" si="1"/>
        <v>198.54</v>
      </c>
      <c r="G23" s="30">
        <f t="shared" si="1"/>
        <v>1408.6599999999999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90" zoomScaleNormal="90" workbookViewId="0">
      <selection activeCell="B28" sqref="B28"/>
    </sheetView>
  </sheetViews>
  <sheetFormatPr defaultRowHeight="14.4" x14ac:dyDescent="0.3"/>
  <cols>
    <col min="1" max="1" width="13" customWidth="1"/>
    <col min="2" max="2" width="44.5546875" customWidth="1"/>
    <col min="3" max="3" width="10.109375" customWidth="1"/>
    <col min="6" max="6" width="11.109375" customWidth="1"/>
    <col min="7" max="7" width="17.44140625" customWidth="1"/>
  </cols>
  <sheetData>
    <row r="1" spans="1:7" x14ac:dyDescent="0.3">
      <c r="A1" s="42" t="s">
        <v>0</v>
      </c>
      <c r="B1" s="2" t="s">
        <v>38</v>
      </c>
      <c r="C1" s="3"/>
      <c r="D1" s="4"/>
      <c r="E1" s="4"/>
      <c r="F1" s="4"/>
      <c r="G1" s="4"/>
    </row>
    <row r="2" spans="1:7" x14ac:dyDescent="0.3">
      <c r="A2" s="42" t="s">
        <v>2</v>
      </c>
      <c r="B2" s="5" t="str">
        <f>'День 1'!B2</f>
        <v>осенне-зимний</v>
      </c>
      <c r="C2" s="3"/>
      <c r="D2" s="4"/>
      <c r="E2" s="4"/>
      <c r="F2" s="4"/>
      <c r="G2" s="4"/>
    </row>
    <row r="3" spans="1:7" ht="15" customHeight="1" x14ac:dyDescent="0.3">
      <c r="A3" s="107" t="s">
        <v>3</v>
      </c>
      <c r="B3" s="109" t="str">
        <f>'День 1'!B3:B4</f>
        <v>12-18 лет</v>
      </c>
      <c r="C3" s="3"/>
      <c r="D3" s="4"/>
      <c r="E3" s="4"/>
      <c r="F3" s="4"/>
      <c r="G3" s="4"/>
    </row>
    <row r="4" spans="1:7" ht="15" thickBot="1" x14ac:dyDescent="0.35">
      <c r="A4" s="108"/>
      <c r="B4" s="110"/>
      <c r="C4" s="3"/>
      <c r="D4" s="4"/>
      <c r="E4" s="4"/>
      <c r="F4" s="4"/>
      <c r="G4" s="4"/>
    </row>
    <row r="5" spans="1:7" ht="15" customHeight="1" x14ac:dyDescent="0.3">
      <c r="A5" s="111" t="s">
        <v>4</v>
      </c>
      <c r="B5" s="113" t="s">
        <v>5</v>
      </c>
      <c r="C5" s="115" t="s">
        <v>6</v>
      </c>
      <c r="D5" s="105" t="s">
        <v>7</v>
      </c>
      <c r="E5" s="105"/>
      <c r="F5" s="105"/>
      <c r="G5" s="105" t="s">
        <v>8</v>
      </c>
    </row>
    <row r="6" spans="1:7" ht="15" thickBot="1" x14ac:dyDescent="0.35">
      <c r="A6" s="112"/>
      <c r="B6" s="114"/>
      <c r="C6" s="116"/>
      <c r="D6" s="41" t="s">
        <v>9</v>
      </c>
      <c r="E6" s="41" t="s">
        <v>10</v>
      </c>
      <c r="F6" s="41" t="s">
        <v>11</v>
      </c>
      <c r="G6" s="106"/>
    </row>
    <row r="7" spans="1:7" ht="15" thickBot="1" x14ac:dyDescent="0.35">
      <c r="A7" s="13" t="s">
        <v>20</v>
      </c>
      <c r="B7" s="14" t="s">
        <v>21</v>
      </c>
      <c r="C7" s="15" t="s">
        <v>22</v>
      </c>
      <c r="D7" s="16" t="s">
        <v>23</v>
      </c>
      <c r="E7" s="16" t="s">
        <v>24</v>
      </c>
      <c r="F7" s="16" t="s">
        <v>25</v>
      </c>
      <c r="G7" s="16" t="s">
        <v>26</v>
      </c>
    </row>
    <row r="8" spans="1:7" ht="15" thickBot="1" x14ac:dyDescent="0.35">
      <c r="A8" s="21"/>
      <c r="B8" s="22" t="s">
        <v>27</v>
      </c>
      <c r="C8" s="23"/>
      <c r="D8" s="24"/>
      <c r="E8" s="24"/>
      <c r="F8" s="24"/>
      <c r="G8" s="24"/>
    </row>
    <row r="9" spans="1:7" x14ac:dyDescent="0.3">
      <c r="A9" s="17">
        <v>175</v>
      </c>
      <c r="B9" s="18" t="s">
        <v>86</v>
      </c>
      <c r="C9" s="19">
        <v>250</v>
      </c>
      <c r="D9" s="20">
        <v>6.9</v>
      </c>
      <c r="E9" s="20">
        <v>12.7</v>
      </c>
      <c r="F9" s="20">
        <v>49.38</v>
      </c>
      <c r="G9" s="20">
        <v>340.9</v>
      </c>
    </row>
    <row r="10" spans="1:7" x14ac:dyDescent="0.3">
      <c r="A10" s="9">
        <v>376</v>
      </c>
      <c r="B10" s="7" t="s">
        <v>82</v>
      </c>
      <c r="C10" s="10">
        <v>200</v>
      </c>
      <c r="D10" s="11">
        <v>0.12</v>
      </c>
      <c r="E10" s="11">
        <v>0.02</v>
      </c>
      <c r="F10" s="11">
        <v>12.74</v>
      </c>
      <c r="G10" s="11">
        <v>51.3</v>
      </c>
    </row>
    <row r="11" spans="1:7" x14ac:dyDescent="0.3">
      <c r="A11" s="51">
        <v>268</v>
      </c>
      <c r="B11" s="45" t="s">
        <v>92</v>
      </c>
      <c r="C11" s="54">
        <v>65</v>
      </c>
      <c r="D11" s="53">
        <v>5.6</v>
      </c>
      <c r="E11" s="53">
        <v>8.5</v>
      </c>
      <c r="F11" s="53">
        <v>1.4</v>
      </c>
      <c r="G11" s="53">
        <v>104</v>
      </c>
    </row>
    <row r="12" spans="1:7" x14ac:dyDescent="0.3">
      <c r="A12" s="9">
        <v>18</v>
      </c>
      <c r="B12" s="7" t="s">
        <v>93</v>
      </c>
      <c r="C12" s="12">
        <v>40</v>
      </c>
      <c r="D12" s="11">
        <v>3.1</v>
      </c>
      <c r="E12" s="11">
        <v>1.2</v>
      </c>
      <c r="F12" s="11">
        <v>20</v>
      </c>
      <c r="G12" s="11">
        <v>103.6</v>
      </c>
    </row>
    <row r="13" spans="1:7" ht="15" thickBot="1" x14ac:dyDescent="0.35">
      <c r="A13" s="44"/>
      <c r="B13" s="45"/>
      <c r="C13" s="29">
        <f>SUM(C9:C12)</f>
        <v>555</v>
      </c>
      <c r="D13" s="29">
        <f>SUM(D9:D12)</f>
        <v>15.72</v>
      </c>
      <c r="E13" s="29">
        <f>SUM(E9:E12)</f>
        <v>22.419999999999998</v>
      </c>
      <c r="F13" s="29">
        <f>SUM(F9:F12)</f>
        <v>83.52000000000001</v>
      </c>
      <c r="G13" s="29">
        <f>SUM(G9:G12)</f>
        <v>599.79999999999995</v>
      </c>
    </row>
    <row r="14" spans="1:7" ht="15" thickBot="1" x14ac:dyDescent="0.35">
      <c r="A14" s="25"/>
      <c r="B14" s="26" t="s">
        <v>28</v>
      </c>
      <c r="C14" s="27"/>
      <c r="D14" s="28"/>
      <c r="E14" s="28"/>
      <c r="F14" s="28"/>
      <c r="G14" s="28"/>
    </row>
    <row r="15" spans="1:7" ht="15" thickBot="1" x14ac:dyDescent="0.35">
      <c r="A15" s="101">
        <v>2</v>
      </c>
      <c r="B15" s="102" t="s">
        <v>125</v>
      </c>
      <c r="C15" s="103">
        <v>100</v>
      </c>
      <c r="D15" s="104">
        <v>1.4</v>
      </c>
      <c r="E15" s="104">
        <v>0.02</v>
      </c>
      <c r="F15" s="104">
        <v>7.7</v>
      </c>
      <c r="G15" s="104">
        <v>2.7</v>
      </c>
    </row>
    <row r="16" spans="1:7" ht="15" thickBot="1" x14ac:dyDescent="0.35">
      <c r="A16" s="94">
        <v>98</v>
      </c>
      <c r="B16" s="95" t="s">
        <v>139</v>
      </c>
      <c r="C16" s="97">
        <v>250</v>
      </c>
      <c r="D16" s="97">
        <v>2.2999999999999998</v>
      </c>
      <c r="E16" s="97">
        <v>7.72</v>
      </c>
      <c r="F16" s="97">
        <v>10.3</v>
      </c>
      <c r="G16" s="97">
        <v>103.2</v>
      </c>
    </row>
    <row r="17" spans="1:7" ht="15" thickBot="1" x14ac:dyDescent="0.35">
      <c r="A17" s="98">
        <v>256</v>
      </c>
      <c r="B17" s="95" t="s">
        <v>118</v>
      </c>
      <c r="C17" s="100">
        <v>200</v>
      </c>
      <c r="D17" s="100">
        <v>5.4</v>
      </c>
      <c r="E17" s="100">
        <v>6.6</v>
      </c>
      <c r="F17" s="100">
        <v>29.5</v>
      </c>
      <c r="G17" s="100">
        <v>200</v>
      </c>
    </row>
    <row r="18" spans="1:7" ht="15" thickBot="1" x14ac:dyDescent="0.35">
      <c r="A18" s="98">
        <v>389</v>
      </c>
      <c r="B18" s="95" t="s">
        <v>134</v>
      </c>
      <c r="C18" s="100">
        <v>100</v>
      </c>
      <c r="D18" s="100">
        <v>8.8000000000000007</v>
      </c>
      <c r="E18" s="100">
        <v>12.7</v>
      </c>
      <c r="F18" s="100">
        <v>8.6999999999999993</v>
      </c>
      <c r="G18" s="100">
        <v>254</v>
      </c>
    </row>
    <row r="19" spans="1:7" ht="15" thickBot="1" x14ac:dyDescent="0.35">
      <c r="A19" s="98">
        <v>495</v>
      </c>
      <c r="B19" s="95" t="s">
        <v>116</v>
      </c>
      <c r="C19" s="100">
        <v>200</v>
      </c>
      <c r="D19" s="100">
        <v>0.6</v>
      </c>
      <c r="E19" s="100">
        <v>0.1</v>
      </c>
      <c r="F19" s="100">
        <v>20.100000000000001</v>
      </c>
      <c r="G19" s="100">
        <v>84</v>
      </c>
    </row>
    <row r="20" spans="1:7" ht="15" thickBot="1" x14ac:dyDescent="0.35">
      <c r="A20" s="98">
        <v>108</v>
      </c>
      <c r="B20" s="95" t="s">
        <v>107</v>
      </c>
      <c r="C20" s="100">
        <v>40</v>
      </c>
      <c r="D20" s="100">
        <v>3.04</v>
      </c>
      <c r="E20" s="100">
        <v>0.32</v>
      </c>
      <c r="F20" s="100">
        <v>19.68</v>
      </c>
      <c r="G20" s="100">
        <v>94</v>
      </c>
    </row>
    <row r="21" spans="1:7" s="46" customFormat="1" ht="15" thickBot="1" x14ac:dyDescent="0.35">
      <c r="A21" s="94">
        <v>110</v>
      </c>
      <c r="B21" s="95" t="s">
        <v>108</v>
      </c>
      <c r="C21" s="97">
        <v>40</v>
      </c>
      <c r="D21" s="97">
        <v>3.2</v>
      </c>
      <c r="E21" s="97">
        <v>0.6</v>
      </c>
      <c r="F21" s="97">
        <v>16.04</v>
      </c>
      <c r="G21" s="97">
        <v>82.4</v>
      </c>
    </row>
    <row r="22" spans="1:7" s="46" customFormat="1" x14ac:dyDescent="0.3">
      <c r="A22" s="44"/>
      <c r="B22" s="45"/>
      <c r="C22" s="29">
        <f>SUM(C15:C21)</f>
        <v>930</v>
      </c>
      <c r="D22" s="29">
        <f t="shared" ref="D22:G22" si="0">SUM(D15:D21)</f>
        <v>24.74</v>
      </c>
      <c r="E22" s="29">
        <f t="shared" si="0"/>
        <v>28.060000000000002</v>
      </c>
      <c r="F22" s="29">
        <f t="shared" si="0"/>
        <v>112.02000000000001</v>
      </c>
      <c r="G22" s="29">
        <f t="shared" si="0"/>
        <v>820.3</v>
      </c>
    </row>
    <row r="23" spans="1:7" ht="15" thickBot="1" x14ac:dyDescent="0.35">
      <c r="A23" s="47"/>
      <c r="B23" s="48" t="s">
        <v>29</v>
      </c>
      <c r="C23" s="30">
        <f t="shared" ref="C23:G23" si="1">SUM(C13+C22)</f>
        <v>1485</v>
      </c>
      <c r="D23" s="30">
        <f t="shared" si="1"/>
        <v>40.46</v>
      </c>
      <c r="E23" s="30">
        <f t="shared" si="1"/>
        <v>50.480000000000004</v>
      </c>
      <c r="F23" s="30">
        <f t="shared" si="1"/>
        <v>195.54000000000002</v>
      </c>
      <c r="G23" s="30">
        <f t="shared" si="1"/>
        <v>1420.1</v>
      </c>
    </row>
  </sheetData>
  <mergeCells count="7">
    <mergeCell ref="G5:G6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J20" sqref="J20"/>
    </sheetView>
  </sheetViews>
  <sheetFormatPr defaultRowHeight="14.4" x14ac:dyDescent="0.3"/>
  <cols>
    <col min="1" max="1" width="18.109375" customWidth="1"/>
    <col min="2" max="2" width="14.109375" customWidth="1"/>
    <col min="3" max="3" width="11.109375" customWidth="1"/>
    <col min="4" max="5" width="11" customWidth="1"/>
    <col min="6" max="6" width="25.88671875" customWidth="1"/>
  </cols>
  <sheetData>
    <row r="1" spans="1:14" ht="29.25" customHeight="1" x14ac:dyDescent="0.3">
      <c r="A1" s="37" t="s">
        <v>39</v>
      </c>
      <c r="B1" s="38" t="s">
        <v>40</v>
      </c>
      <c r="C1" s="38" t="s">
        <v>41</v>
      </c>
      <c r="D1" s="38" t="s">
        <v>42</v>
      </c>
      <c r="E1" s="38" t="s">
        <v>43</v>
      </c>
      <c r="F1" s="38" t="s">
        <v>44</v>
      </c>
      <c r="G1" s="31" t="s">
        <v>12</v>
      </c>
      <c r="H1" s="31" t="s">
        <v>13</v>
      </c>
      <c r="I1" s="31" t="s">
        <v>14</v>
      </c>
      <c r="J1" s="31" t="s">
        <v>15</v>
      </c>
      <c r="K1" s="31" t="s">
        <v>16</v>
      </c>
      <c r="L1" s="31" t="s">
        <v>17</v>
      </c>
      <c r="M1" s="31" t="s">
        <v>18</v>
      </c>
      <c r="N1" s="32" t="s">
        <v>19</v>
      </c>
    </row>
    <row r="2" spans="1:14" x14ac:dyDescent="0.3">
      <c r="A2" s="8" t="s">
        <v>45</v>
      </c>
      <c r="B2" s="49">
        <f>SUM('День 1'!C13,'День 2'!C13,'День 3'!C12,'День 4'!C14,'День 5'!C13,'День 6'!C14,'День 7'!C14,'День 8'!C13,'День 9'!C13,'День 10'!C13,)</f>
        <v>5584</v>
      </c>
      <c r="C2" s="49">
        <f>SUM('День 1'!D13,'День 2'!D13,'День 3'!D12,'День 4'!D13,'День 5'!D13,'День 6'!D14,'День 7'!D14,'День 8'!D13,'День 9'!D13,'День 10'!D13,O7)</f>
        <v>162.43</v>
      </c>
      <c r="D2" s="49">
        <f>SUM('День 1'!E13,'День 2'!E13,'День 3'!E12,'День 4'!E13,'День 5'!E13,'День 6'!E14,'День 7'!E14,'День 8'!E13,'День 9'!E13,'День 10'!E13,I20)</f>
        <v>177.98</v>
      </c>
      <c r="E2" s="49">
        <f>SUM('День 1'!F13,'День 2'!F13,'День 3'!F12,'День 4'!F13,'День 5'!F13,'День 6'!F14,'День 7'!F14,'День 8'!F13,'День 9'!F13,'День 10'!F13,P5)</f>
        <v>791.74999999999989</v>
      </c>
      <c r="F2" s="49">
        <f>SUM('День 1'!G13,'День 2'!G13,'День 3'!G12,'День 4'!G14,'День 5'!G13,'День 6'!G14,'День 7'!G14,'День 8'!G13,'День 9'!G13,'День 10'!G13,O3)</f>
        <v>5815.06</v>
      </c>
      <c r="G2" s="49" t="e">
        <f>SUM('День 1'!#REF!,'День 2'!#REF!,'День 3'!#REF!,'День 4'!#REF!,'День 5'!#REF!,'День 6'!#REF!,'День 7'!#REF!,'День 8'!#REF!,'День 9'!#REF!,'День 10'!#REF!,O3:P3)</f>
        <v>#REF!</v>
      </c>
      <c r="H2" s="49" t="e">
        <f>SUM('День 1'!#REF!,'День 2'!#REF!,'День 3'!#REF!,'День 4'!#REF!,'День 5'!#REF!,'День 6'!#REF!,'День 7'!#REF!,'День 8'!#REF!,'День 9'!#REF!,'День 10'!#REF!,)</f>
        <v>#REF!</v>
      </c>
      <c r="I2" s="49" t="e">
        <f>SUM('День 1'!#REF!,'День 2'!#REF!,'День 3'!#REF!,'День 4'!#REF!,'День 5'!#REF!,'День 6'!#REF!,'День 7'!#REF!,'День 8'!#REF!,'День 9'!#REF!,'День 10'!#REF!,)</f>
        <v>#REF!</v>
      </c>
      <c r="J2" s="49" t="e">
        <f>SUM('День 1'!#REF!,'День 2'!#REF!,'День 3'!#REF!,'День 4'!#REF!,'День 5'!#REF!,'День 6'!#REF!,'День 7'!#REF!,'День 8'!#REF!,'День 9'!#REF!,'День 10'!#REF!,)</f>
        <v>#REF!</v>
      </c>
      <c r="K2" s="49" t="e">
        <f>SUM('День 1'!#REF!,'День 2'!#REF!,'День 3'!#REF!,'День 4'!#REF!,'День 5'!#REF!,'День 6'!#REF!,'День 7'!#REF!,'День 8'!#REF!,'День 9'!#REF!,'День 10'!#REF!,)</f>
        <v>#REF!</v>
      </c>
      <c r="L2" s="49" t="e">
        <f>SUM('День 1'!#REF!,'День 2'!#REF!,'День 3'!#REF!,'День 4'!#REF!,'День 5'!#REF!,'День 6'!#REF!,'День 7'!#REF!,'День 8'!#REF!,'День 9'!#REF!,'День 10'!#REF!,)</f>
        <v>#REF!</v>
      </c>
      <c r="M2" s="49" t="e">
        <f>SUM('День 1'!#REF!,'День 2'!#REF!,'День 3'!#REF!,'День 4'!#REF!,'День 5'!#REF!,'День 6'!#REF!,'День 7'!#REF!,'День 8'!#REF!,'День 9'!#REF!,'День 10'!#REF!,)</f>
        <v>#REF!</v>
      </c>
      <c r="N2" s="50" t="e">
        <f>SUM('День 1'!#REF!,'День 2'!#REF!,'День 3'!#REF!,'День 4'!#REF!,'День 5'!#REF!,'День 6'!#REF!,'День 7'!#REF!,'День 8'!#REF!,'День 9'!#REF!,'День 10'!#REF!,)</f>
        <v>#REF!</v>
      </c>
    </row>
    <row r="3" spans="1:14" x14ac:dyDescent="0.3">
      <c r="A3" s="8" t="s">
        <v>46</v>
      </c>
      <c r="B3" s="33">
        <v>10</v>
      </c>
      <c r="C3" s="33">
        <v>10</v>
      </c>
      <c r="D3" s="33">
        <v>10</v>
      </c>
      <c r="E3" s="33">
        <v>10</v>
      </c>
      <c r="F3" s="33">
        <v>10</v>
      </c>
      <c r="G3" s="33">
        <v>10</v>
      </c>
      <c r="H3" s="33">
        <v>10</v>
      </c>
      <c r="I3" s="33">
        <v>10</v>
      </c>
      <c r="J3" s="33">
        <v>10</v>
      </c>
      <c r="K3" s="33">
        <v>10</v>
      </c>
      <c r="L3" s="33">
        <v>10</v>
      </c>
      <c r="M3" s="33">
        <v>10</v>
      </c>
      <c r="N3" s="39">
        <v>10</v>
      </c>
    </row>
    <row r="4" spans="1:14" ht="15" thickBot="1" x14ac:dyDescent="0.35">
      <c r="A4" s="34" t="s">
        <v>47</v>
      </c>
      <c r="B4" s="43">
        <f>B2/B3</f>
        <v>558.4</v>
      </c>
      <c r="C4" s="43">
        <f t="shared" ref="C4:N4" si="0">C2/C3</f>
        <v>16.243000000000002</v>
      </c>
      <c r="D4" s="43">
        <f t="shared" si="0"/>
        <v>17.797999999999998</v>
      </c>
      <c r="E4" s="43">
        <f t="shared" si="0"/>
        <v>79.174999999999983</v>
      </c>
      <c r="F4" s="43">
        <f t="shared" si="0"/>
        <v>581.50600000000009</v>
      </c>
      <c r="G4" s="35" t="e">
        <f t="shared" si="0"/>
        <v>#REF!</v>
      </c>
      <c r="H4" s="35" t="e">
        <f t="shared" si="0"/>
        <v>#REF!</v>
      </c>
      <c r="I4" s="35" t="e">
        <f t="shared" si="0"/>
        <v>#REF!</v>
      </c>
      <c r="J4" s="35" t="e">
        <f t="shared" si="0"/>
        <v>#REF!</v>
      </c>
      <c r="K4" s="35" t="e">
        <f t="shared" si="0"/>
        <v>#REF!</v>
      </c>
      <c r="L4" s="35" t="e">
        <f t="shared" si="0"/>
        <v>#REF!</v>
      </c>
      <c r="M4" s="35" t="e">
        <f t="shared" si="0"/>
        <v>#REF!</v>
      </c>
      <c r="N4" s="40" t="e">
        <f t="shared" si="0"/>
        <v>#REF!</v>
      </c>
    </row>
    <row r="5" spans="1:14" ht="15" thickBot="1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29.25" customHeight="1" x14ac:dyDescent="0.3">
      <c r="A6" s="37" t="s">
        <v>48</v>
      </c>
      <c r="B6" s="38" t="s">
        <v>40</v>
      </c>
      <c r="C6" s="38" t="s">
        <v>41</v>
      </c>
      <c r="D6" s="38" t="s">
        <v>42</v>
      </c>
      <c r="E6" s="38" t="s">
        <v>43</v>
      </c>
      <c r="F6" s="38" t="s">
        <v>44</v>
      </c>
      <c r="G6" s="31" t="s">
        <v>12</v>
      </c>
      <c r="H6" s="31" t="s">
        <v>13</v>
      </c>
      <c r="I6" s="31" t="s">
        <v>14</v>
      </c>
      <c r="J6" s="31" t="s">
        <v>15</v>
      </c>
      <c r="K6" s="31" t="s">
        <v>16</v>
      </c>
      <c r="L6" s="31" t="s">
        <v>17</v>
      </c>
      <c r="M6" s="31" t="s">
        <v>18</v>
      </c>
      <c r="N6" s="32" t="s">
        <v>19</v>
      </c>
    </row>
    <row r="7" spans="1:14" x14ac:dyDescent="0.3">
      <c r="A7" s="8" t="s">
        <v>45</v>
      </c>
      <c r="B7" s="49">
        <f>SUM('День 1'!C22,'День 2'!C22,'День 3'!C21,'День 4'!C23,'День 5'!C22,'День 6'!C23,'День 7'!C23,'День 8'!C22,'День 9'!C22,'День 10'!C22,)</f>
        <v>9150</v>
      </c>
      <c r="C7" s="49">
        <f>SUM('День 1'!D22,'День 2'!D22,'День 3'!D21,'День 4'!D23,'День 5'!D22,'День 6'!D23,'День 7'!D23,'День 8'!D22,'День 9'!D22,'День 10'!D22,)</f>
        <v>273.64000000000004</v>
      </c>
      <c r="D7" s="49">
        <f>SUM('День 1'!E22,'День 2'!E22,'День 3'!E21,'День 4'!E23,'День 5'!E22,'День 6'!E23,'День 7'!E23,'День 8'!E22,'День 9'!E22,'День 10'!E22,)</f>
        <v>281.87</v>
      </c>
      <c r="E7" s="49">
        <f>SUM('День 1'!F22,'День 2'!F22,'День 3'!F21,'День 4'!F23,'День 5'!F22,'День 6'!F23,'День 7'!F23,'День 8'!F22,'День 9'!F22,'День 10'!F22,)</f>
        <v>1140.9099999999999</v>
      </c>
      <c r="F7" s="49">
        <f>SUM('День 1'!G22,'День 2'!G22,'День 3'!G21,'День 4'!G23,'День 5'!G22,'День 6'!G23,'День 7'!G23,'День 8'!G22,'День 9'!G22,'День 10'!G22,)</f>
        <v>8627.2999999999993</v>
      </c>
      <c r="G7" s="49" t="e">
        <f>SUM('День 1'!#REF!,'День 2'!#REF!,'День 3'!#REF!,'День 4'!#REF!,'День 5'!#REF!,'День 6'!#REF!,'День 7'!#REF!,'День 8'!#REF!,'День 9'!#REF!,'День 10'!#REF!,)</f>
        <v>#REF!</v>
      </c>
      <c r="H7" s="49" t="e">
        <f>SUM('День 1'!#REF!,'День 2'!#REF!,'День 3'!#REF!,'День 4'!#REF!,'День 5'!#REF!,'День 6'!#REF!,'День 7'!#REF!,'День 8'!#REF!,'День 9'!#REF!,'День 10'!#REF!,)</f>
        <v>#REF!</v>
      </c>
      <c r="I7" s="49" t="e">
        <f>SUM('День 1'!#REF!,'День 2'!#REF!,'День 3'!#REF!,'День 4'!#REF!,'День 5'!#REF!,'День 6'!#REF!,'День 7'!#REF!,'День 8'!#REF!,'День 9'!#REF!,'День 10'!#REF!,)</f>
        <v>#REF!</v>
      </c>
      <c r="J7" s="49" t="e">
        <f>SUM('День 1'!#REF!,'День 2'!#REF!,'День 3'!#REF!,'День 4'!#REF!,'День 5'!#REF!,'День 6'!#REF!,'День 7'!#REF!,'День 8'!#REF!,'День 9'!#REF!,'День 10'!#REF!,)</f>
        <v>#REF!</v>
      </c>
      <c r="K7" s="49" t="e">
        <f>SUM('День 1'!#REF!,'День 2'!#REF!,'День 3'!#REF!,'День 4'!#REF!,'День 5'!#REF!,'День 6'!#REF!,'День 7'!#REF!,'День 8'!#REF!,'День 9'!#REF!,'День 10'!#REF!,)</f>
        <v>#REF!</v>
      </c>
      <c r="L7" s="49" t="e">
        <f>SUM('День 1'!#REF!,'День 2'!#REF!,'День 3'!#REF!,'День 4'!#REF!,'День 5'!#REF!,'День 6'!#REF!,'День 7'!#REF!,'День 8'!#REF!,'День 9'!#REF!,'День 10'!#REF!,)</f>
        <v>#REF!</v>
      </c>
      <c r="M7" s="49" t="e">
        <f>SUM('День 1'!#REF!,'День 2'!#REF!,'День 3'!#REF!,'День 4'!#REF!,'День 5'!#REF!,'День 6'!#REF!,'День 7'!#REF!,'День 8'!#REF!,'День 9'!#REF!,'День 10'!#REF!,)</f>
        <v>#REF!</v>
      </c>
      <c r="N7" s="50" t="e">
        <f>SUM('День 1'!#REF!,'День 2'!#REF!,'День 3'!#REF!,'День 4'!#REF!,'День 5'!#REF!,'День 6'!#REF!,'День 7'!#REF!,'День 8'!#REF!,'День 9'!#REF!,'День 10'!#REF!,)</f>
        <v>#REF!</v>
      </c>
    </row>
    <row r="8" spans="1:14" x14ac:dyDescent="0.3">
      <c r="A8" s="8" t="s">
        <v>46</v>
      </c>
      <c r="B8" s="33">
        <v>10</v>
      </c>
      <c r="C8" s="33">
        <v>10</v>
      </c>
      <c r="D8" s="33">
        <v>10</v>
      </c>
      <c r="E8" s="33">
        <v>10</v>
      </c>
      <c r="F8" s="33">
        <v>10</v>
      </c>
      <c r="G8" s="33">
        <v>10</v>
      </c>
      <c r="H8" s="33">
        <v>10</v>
      </c>
      <c r="I8" s="33">
        <v>10</v>
      </c>
      <c r="J8" s="33">
        <v>10</v>
      </c>
      <c r="K8" s="33">
        <v>10</v>
      </c>
      <c r="L8" s="33">
        <v>10</v>
      </c>
      <c r="M8" s="33">
        <v>10</v>
      </c>
      <c r="N8" s="39">
        <v>10</v>
      </c>
    </row>
    <row r="9" spans="1:14" ht="15" thickBot="1" x14ac:dyDescent="0.35">
      <c r="A9" s="34" t="s">
        <v>47</v>
      </c>
      <c r="B9" s="43">
        <f t="shared" ref="B9:N9" si="1">B7/B8</f>
        <v>915</v>
      </c>
      <c r="C9" s="43">
        <f t="shared" si="1"/>
        <v>27.364000000000004</v>
      </c>
      <c r="D9" s="43">
        <f t="shared" si="1"/>
        <v>28.187000000000001</v>
      </c>
      <c r="E9" s="43">
        <f t="shared" si="1"/>
        <v>114.09099999999998</v>
      </c>
      <c r="F9" s="43">
        <f>F7/F8</f>
        <v>862.7299999999999</v>
      </c>
      <c r="G9" s="35" t="e">
        <f t="shared" si="1"/>
        <v>#REF!</v>
      </c>
      <c r="H9" s="35" t="e">
        <f t="shared" si="1"/>
        <v>#REF!</v>
      </c>
      <c r="I9" s="35" t="e">
        <f t="shared" si="1"/>
        <v>#REF!</v>
      </c>
      <c r="J9" s="35" t="e">
        <f t="shared" si="1"/>
        <v>#REF!</v>
      </c>
      <c r="K9" s="35" t="e">
        <f t="shared" si="1"/>
        <v>#REF!</v>
      </c>
      <c r="L9" s="35" t="e">
        <f t="shared" si="1"/>
        <v>#REF!</v>
      </c>
      <c r="M9" s="35" t="e">
        <f t="shared" si="1"/>
        <v>#REF!</v>
      </c>
      <c r="N9" s="40" t="e">
        <f t="shared" si="1"/>
        <v>#REF!</v>
      </c>
    </row>
    <row r="10" spans="1:14" ht="15" thickBot="1" x14ac:dyDescent="0.35"/>
    <row r="11" spans="1:14" ht="30" customHeight="1" x14ac:dyDescent="0.3">
      <c r="A11" s="37" t="s">
        <v>49</v>
      </c>
      <c r="B11" s="38" t="s">
        <v>40</v>
      </c>
      <c r="C11" s="38" t="s">
        <v>41</v>
      </c>
      <c r="D11" s="38" t="s">
        <v>42</v>
      </c>
      <c r="E11" s="38" t="s">
        <v>43</v>
      </c>
      <c r="F11" s="38" t="s">
        <v>44</v>
      </c>
      <c r="G11" s="31" t="s">
        <v>12</v>
      </c>
      <c r="H11" s="31" t="s">
        <v>13</v>
      </c>
      <c r="I11" s="31" t="s">
        <v>14</v>
      </c>
      <c r="J11" s="31" t="s">
        <v>15</v>
      </c>
      <c r="K11" s="31" t="s">
        <v>16</v>
      </c>
      <c r="L11" s="31" t="s">
        <v>17</v>
      </c>
      <c r="M11" s="31" t="s">
        <v>18</v>
      </c>
      <c r="N11" s="32" t="s">
        <v>19</v>
      </c>
    </row>
    <row r="12" spans="1:14" x14ac:dyDescent="0.3">
      <c r="A12" s="8" t="s">
        <v>45</v>
      </c>
      <c r="B12" s="49">
        <f>SUM('День 1'!C23,'День 2'!C23,'День 3'!C22,'День 4'!C24,'День 5'!C23,'День 6'!C24,'День 7'!C24,'День 8'!C23,'День 9'!C23,'День 10'!C23,)</f>
        <v>14734</v>
      </c>
      <c r="C12" s="49">
        <f>SUM('День 1'!D23,'День 2'!D23,'День 3'!D22,'День 4'!D24,'День 5'!D23,'День 6'!D24,'День 7'!D24,'День 8'!D23,'День 9'!D23,'День 10'!D23,)</f>
        <v>475.79</v>
      </c>
      <c r="D12" s="49">
        <f>SUM('День 1'!E23,'День 2'!E23,'День 3'!E22,'День 4'!E24,'День 5'!E23,'День 6'!E24,'День 7'!E24,'День 8'!E23,'День 9'!E23,'День 10'!E23,)</f>
        <v>504.31</v>
      </c>
      <c r="E12" s="49">
        <f>SUM('День 1'!F23,'День 2'!F23,'День 3'!F22,'День 4'!F24,'День 5'!F23,'День 6'!F24,'День 7'!F24,'День 8'!F23,'День 9'!F23,'День 10'!F23,)</f>
        <v>2017.5300000000002</v>
      </c>
      <c r="F12" s="49">
        <f>SUM('День 1'!G23,'День 2'!G23,'День 3'!G22,'День 4'!G24,'День 5'!G23,'День 6'!G24,'День 7'!G24,'День 8'!G23,'День 9'!G23,'День 10'!G23,)</f>
        <v>14442.36</v>
      </c>
      <c r="G12" s="49" t="e">
        <f>SUM('День 1'!#REF!,'День 2'!#REF!,'День 3'!#REF!,'День 4'!#REF!,'День 5'!#REF!,'День 6'!#REF!,'День 7'!#REF!,'День 8'!#REF!,'День 9'!#REF!,'День 10'!#REF!,)</f>
        <v>#REF!</v>
      </c>
      <c r="H12" s="49" t="e">
        <f>SUM('День 1'!#REF!,'День 2'!#REF!,'День 3'!#REF!,'День 4'!#REF!,'День 5'!#REF!,'День 6'!#REF!,'День 7'!#REF!,'День 8'!#REF!,'День 9'!#REF!,'День 10'!#REF!,)</f>
        <v>#REF!</v>
      </c>
      <c r="I12" s="49" t="e">
        <f>SUM('День 1'!#REF!,'День 2'!#REF!,'День 3'!#REF!,'День 4'!#REF!,'День 5'!#REF!,'День 6'!#REF!,'День 7'!#REF!,'День 8'!#REF!,'День 9'!#REF!,'День 10'!#REF!,)</f>
        <v>#REF!</v>
      </c>
      <c r="J12" s="49" t="e">
        <f>SUM('День 1'!#REF!,'День 2'!#REF!,'День 3'!#REF!,'День 4'!#REF!,'День 5'!#REF!,'День 6'!#REF!,'День 7'!#REF!,'День 8'!#REF!,'День 9'!#REF!,'День 10'!#REF!,)</f>
        <v>#REF!</v>
      </c>
      <c r="K12" s="49" t="e">
        <f>SUM('День 1'!#REF!,'День 2'!#REF!,'День 3'!#REF!,'День 4'!#REF!,'День 5'!#REF!,'День 6'!#REF!,'День 7'!#REF!,'День 8'!#REF!,'День 9'!#REF!,'День 10'!#REF!,)</f>
        <v>#REF!</v>
      </c>
      <c r="L12" s="49" t="e">
        <f>SUM('День 1'!#REF!,'День 2'!#REF!,'День 3'!#REF!,'День 4'!#REF!,'День 5'!#REF!,'День 6'!#REF!,'День 7'!#REF!,'День 8'!#REF!,'День 9'!#REF!,'День 10'!#REF!,)</f>
        <v>#REF!</v>
      </c>
      <c r="M12" s="49" t="e">
        <f>SUM('День 1'!#REF!,'День 2'!#REF!,'День 3'!#REF!,'День 4'!#REF!,'День 5'!#REF!,'День 6'!#REF!,'День 7'!#REF!,'День 8'!#REF!,'День 9'!#REF!,'День 10'!#REF!,)</f>
        <v>#REF!</v>
      </c>
      <c r="N12" s="50" t="e">
        <f>SUM('День 1'!#REF!,'День 2'!#REF!,'День 3'!#REF!,'День 4'!#REF!,'День 5'!#REF!,'День 6'!#REF!,'День 7'!#REF!,'День 8'!#REF!,'День 9'!#REF!,'День 10'!#REF!,)</f>
        <v>#REF!</v>
      </c>
    </row>
    <row r="13" spans="1:14" x14ac:dyDescent="0.3">
      <c r="A13" s="8" t="s">
        <v>46</v>
      </c>
      <c r="B13" s="33">
        <v>10</v>
      </c>
      <c r="C13" s="33">
        <v>10</v>
      </c>
      <c r="D13" s="33">
        <v>10</v>
      </c>
      <c r="E13" s="33">
        <v>10</v>
      </c>
      <c r="F13" s="33">
        <v>10</v>
      </c>
      <c r="G13" s="33">
        <v>10</v>
      </c>
      <c r="H13" s="33">
        <v>10</v>
      </c>
      <c r="I13" s="33">
        <v>10</v>
      </c>
      <c r="J13" s="33">
        <v>10</v>
      </c>
      <c r="K13" s="33">
        <v>10</v>
      </c>
      <c r="L13" s="33">
        <v>10</v>
      </c>
      <c r="M13" s="33">
        <v>10</v>
      </c>
      <c r="N13" s="39">
        <v>10</v>
      </c>
    </row>
    <row r="14" spans="1:14" ht="15" thickBot="1" x14ac:dyDescent="0.35">
      <c r="A14" s="34" t="s">
        <v>47</v>
      </c>
      <c r="B14" s="43">
        <f t="shared" ref="B14:N14" si="2">B12/B13</f>
        <v>1473.4</v>
      </c>
      <c r="C14" s="43">
        <f t="shared" si="2"/>
        <v>47.579000000000001</v>
      </c>
      <c r="D14" s="43">
        <f t="shared" si="2"/>
        <v>50.430999999999997</v>
      </c>
      <c r="E14" s="43">
        <f t="shared" si="2"/>
        <v>201.75300000000001</v>
      </c>
      <c r="F14" s="43">
        <f>F12/F13</f>
        <v>1444.2360000000001</v>
      </c>
      <c r="G14" s="35" t="e">
        <f t="shared" si="2"/>
        <v>#REF!</v>
      </c>
      <c r="H14" s="35" t="e">
        <f t="shared" si="2"/>
        <v>#REF!</v>
      </c>
      <c r="I14" s="35" t="e">
        <f t="shared" si="2"/>
        <v>#REF!</v>
      </c>
      <c r="J14" s="35" t="e">
        <f t="shared" si="2"/>
        <v>#REF!</v>
      </c>
      <c r="K14" s="35" t="e">
        <f t="shared" si="2"/>
        <v>#REF!</v>
      </c>
      <c r="L14" s="35" t="e">
        <f t="shared" si="2"/>
        <v>#REF!</v>
      </c>
      <c r="M14" s="35" t="e">
        <f t="shared" si="2"/>
        <v>#REF!</v>
      </c>
      <c r="N14" s="40" t="e">
        <f t="shared" si="2"/>
        <v>#REF!</v>
      </c>
    </row>
    <row r="16" spans="1:14" x14ac:dyDescent="0.3">
      <c r="A16" t="s">
        <v>39</v>
      </c>
      <c r="B16" s="49">
        <f>MAX('День 1'!C13,'День 2'!C13,'День 3'!C12,'День 4'!C13,'День 5'!C13,'День 6'!C13,'День 7'!C14,'День 8'!C13,'День 9'!C13,'День 10'!C13,D21)</f>
        <v>580</v>
      </c>
      <c r="C16" t="s">
        <v>50</v>
      </c>
      <c r="D16" s="52"/>
      <c r="F16" s="49">
        <f>MAX('День 1'!G13,'День 2'!G13,'День 3'!G12,'День 4'!G14,'День 5'!G13,'День 6'!G14,'День 7'!G14,'День 8'!G13,'День 9'!G13,'День 10'!G13,)</f>
        <v>599.79999999999995</v>
      </c>
      <c r="G16" t="s">
        <v>50</v>
      </c>
    </row>
    <row r="17" spans="1:7" x14ac:dyDescent="0.3">
      <c r="B17" s="49">
        <f>MIN('День 1'!C13,'День 2'!C13,'День 3'!C12,'День 4'!C14,'День 5'!C13,'День 6'!C14,'День 7'!C14,'День 8'!C13,'День 9'!C13,'День 10'!C13)</f>
        <v>550</v>
      </c>
      <c r="C17" t="s">
        <v>51</v>
      </c>
      <c r="F17" s="49">
        <f>MIN('День 1'!G13,'День 2'!G13,'День 3'!G12,'День 4'!G14,'День 5'!G13,'День 6'!G14,'День 7'!G14,'День 8'!G13,'День 9'!G13,'День 10'!G13)</f>
        <v>490.4</v>
      </c>
      <c r="G17" t="s">
        <v>51</v>
      </c>
    </row>
    <row r="19" spans="1:7" x14ac:dyDescent="0.3">
      <c r="A19" t="s">
        <v>48</v>
      </c>
      <c r="B19" s="49">
        <f>MAX('День 1'!C22,'День 2'!C22,'День 3'!C21,'День 4'!C23,'День 5'!C22,'День 6'!C23,'День 7'!C23,'День 8'!C22,'День 9'!C22,'День 10'!C22,)</f>
        <v>960</v>
      </c>
      <c r="C19" t="s">
        <v>50</v>
      </c>
      <c r="F19" s="49">
        <f>MAX('День 1'!G22,'День 2'!G22,'День 3'!G21,'День 4'!G23,'День 5'!G22,'День 6'!G23,'День 7'!G23,'День 8'!G22,'День 9'!G22,'День 10'!G22,)</f>
        <v>957.29</v>
      </c>
      <c r="G19" t="s">
        <v>50</v>
      </c>
    </row>
    <row r="20" spans="1:7" x14ac:dyDescent="0.3">
      <c r="B20" s="49">
        <f>MIN('День 1'!C22,'День 2'!C22,'День 3'!C21,'День 4'!C23,'День 5'!C22,'День 6'!C23,'День 7'!C23,'День 8'!C22,'День 9'!C22,'День 10'!C22)</f>
        <v>860</v>
      </c>
      <c r="C20" t="s">
        <v>51</v>
      </c>
      <c r="F20" s="49">
        <f>MIN('День 1'!G22,'День 2'!G22,'День 3'!G21,'День 4'!G23,'День 5'!G22,'День 6'!G23,'День 7'!G23,'День 8'!G22,'День 9'!G22,'День 10'!G22)</f>
        <v>817.5200000000001</v>
      </c>
      <c r="G20" t="s">
        <v>51</v>
      </c>
    </row>
    <row r="22" spans="1:7" x14ac:dyDescent="0.3">
      <c r="A22" t="s">
        <v>52</v>
      </c>
      <c r="F22" s="49">
        <f>MAX('День 1'!G23,'День 2'!G23,'День 3'!G22,'День 4'!G24,'День 5'!G23,'День 6'!G24,'День 7'!G24,'День 8'!G23,'День 9'!G23,'День 10'!G23,)</f>
        <v>1557.09</v>
      </c>
      <c r="G22" t="s">
        <v>50</v>
      </c>
    </row>
    <row r="23" spans="1:7" x14ac:dyDescent="0.3">
      <c r="F23" s="49">
        <f>MIN('День 1'!G23,'День 2'!G23,'День 3'!G22,'День 4'!G24,'День 5'!G23,'День 6'!G24,'День 7'!G24,'День 8'!G23,'День 9'!G23,'День 10'!G23)</f>
        <v>1351.98</v>
      </c>
      <c r="G23" t="s">
        <v>51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7" sqref="B7"/>
    </sheetView>
  </sheetViews>
  <sheetFormatPr defaultRowHeight="14.4" x14ac:dyDescent="0.3"/>
  <cols>
    <col min="1" max="1" width="16" customWidth="1"/>
    <col min="2" max="2" width="12.5546875" customWidth="1"/>
    <col min="4" max="4" width="10.88671875" bestFit="1" customWidth="1"/>
    <col min="5" max="5" width="16.109375" customWidth="1"/>
    <col min="6" max="6" width="12.6640625" customWidth="1"/>
  </cols>
  <sheetData>
    <row r="1" spans="1:8" x14ac:dyDescent="0.3">
      <c r="A1" s="78" t="s">
        <v>66</v>
      </c>
      <c r="B1" s="70"/>
      <c r="C1" s="70"/>
      <c r="D1" s="70"/>
      <c r="E1" s="71"/>
      <c r="F1" s="70"/>
      <c r="G1" s="70"/>
      <c r="H1" s="70"/>
    </row>
    <row r="2" spans="1:8" x14ac:dyDescent="0.3">
      <c r="A2" s="117" t="s">
        <v>39</v>
      </c>
      <c r="B2" s="118"/>
      <c r="C2" s="118"/>
      <c r="D2" s="119"/>
      <c r="E2" s="117" t="s">
        <v>48</v>
      </c>
      <c r="F2" s="118"/>
      <c r="G2" s="118"/>
      <c r="H2" s="119"/>
    </row>
    <row r="3" spans="1:8" x14ac:dyDescent="0.3">
      <c r="A3" s="72" t="s">
        <v>67</v>
      </c>
      <c r="B3" s="73" t="s">
        <v>79</v>
      </c>
      <c r="C3" s="74" t="s">
        <v>72</v>
      </c>
      <c r="D3" s="90" t="s">
        <v>68</v>
      </c>
      <c r="E3" s="72" t="s">
        <v>67</v>
      </c>
      <c r="F3" s="73" t="s">
        <v>80</v>
      </c>
      <c r="G3" s="74" t="s">
        <v>73</v>
      </c>
      <c r="H3" s="90" t="s">
        <v>68</v>
      </c>
    </row>
    <row r="4" spans="1:8" x14ac:dyDescent="0.3">
      <c r="A4" s="75" t="s">
        <v>53</v>
      </c>
      <c r="B4" s="82">
        <f>'День 1'!G13</f>
        <v>594.54999999999995</v>
      </c>
      <c r="C4" s="83">
        <f t="shared" ref="C4:C16" si="0">B4/2350</f>
        <v>0.253</v>
      </c>
      <c r="D4" s="91">
        <f t="shared" ref="D4:D16" si="1">B4/360</f>
        <v>1.6515277777777777</v>
      </c>
      <c r="E4" s="84" t="s">
        <v>53</v>
      </c>
      <c r="F4" s="82">
        <f>'День 1'!G22</f>
        <v>817.59</v>
      </c>
      <c r="G4" s="83">
        <f t="shared" ref="G4:G16" si="2">F4/2350</f>
        <v>0.34791063829787233</v>
      </c>
      <c r="H4" s="91">
        <f t="shared" ref="H4:H16" si="3">F4/630</f>
        <v>1.2977619047619049</v>
      </c>
    </row>
    <row r="5" spans="1:8" x14ac:dyDescent="0.3">
      <c r="A5" s="75" t="s">
        <v>54</v>
      </c>
      <c r="B5" s="82">
        <f>'День 2'!G13</f>
        <v>599.79999999999995</v>
      </c>
      <c r="C5" s="83">
        <f t="shared" si="0"/>
        <v>0.25523404255319149</v>
      </c>
      <c r="D5" s="91">
        <f t="shared" si="1"/>
        <v>1.6661111111111109</v>
      </c>
      <c r="E5" s="84" t="s">
        <v>54</v>
      </c>
      <c r="F5" s="82">
        <f>'День 2'!G22</f>
        <v>957.29</v>
      </c>
      <c r="G5" s="83">
        <f t="shared" si="2"/>
        <v>0.4073574468085106</v>
      </c>
      <c r="H5" s="91">
        <f t="shared" si="3"/>
        <v>1.5195079365079365</v>
      </c>
    </row>
    <row r="6" spans="1:8" x14ac:dyDescent="0.3">
      <c r="A6" s="75" t="s">
        <v>55</v>
      </c>
      <c r="B6" s="82">
        <f>'День 3'!G12</f>
        <v>490.4</v>
      </c>
      <c r="C6" s="83">
        <f t="shared" si="0"/>
        <v>0.20868085106382978</v>
      </c>
      <c r="D6" s="91">
        <f t="shared" si="1"/>
        <v>1.3622222222222222</v>
      </c>
      <c r="E6" s="84" t="s">
        <v>55</v>
      </c>
      <c r="F6" s="82">
        <f>'День 2'!G22</f>
        <v>957.29</v>
      </c>
      <c r="G6" s="83">
        <f t="shared" si="2"/>
        <v>0.4073574468085106</v>
      </c>
      <c r="H6" s="91">
        <f t="shared" si="3"/>
        <v>1.5195079365079365</v>
      </c>
    </row>
    <row r="7" spans="1:8" x14ac:dyDescent="0.3">
      <c r="A7" s="75" t="s">
        <v>56</v>
      </c>
      <c r="B7" s="82">
        <f>'День 4'!G13</f>
        <v>48.75</v>
      </c>
      <c r="C7" s="83">
        <f t="shared" si="0"/>
        <v>2.0744680851063829E-2</v>
      </c>
      <c r="D7" s="91">
        <f t="shared" si="1"/>
        <v>0.13541666666666666</v>
      </c>
      <c r="E7" s="84" t="s">
        <v>56</v>
      </c>
      <c r="F7" s="82">
        <f>'День 4'!G23</f>
        <v>923.16</v>
      </c>
      <c r="G7" s="83">
        <f t="shared" si="2"/>
        <v>0.39283404255319149</v>
      </c>
      <c r="H7" s="91">
        <f t="shared" si="3"/>
        <v>1.4653333333333334</v>
      </c>
    </row>
    <row r="8" spans="1:8" x14ac:dyDescent="0.3">
      <c r="A8" s="75" t="s">
        <v>57</v>
      </c>
      <c r="B8" s="82">
        <f>'День 5'!G13</f>
        <v>589.38</v>
      </c>
      <c r="C8" s="83">
        <f t="shared" si="0"/>
        <v>0.25080000000000002</v>
      </c>
      <c r="D8" s="91">
        <f t="shared" si="1"/>
        <v>1.6371666666666667</v>
      </c>
      <c r="E8" s="84" t="s">
        <v>57</v>
      </c>
      <c r="F8" s="82">
        <f>'День 5'!G22</f>
        <v>846.4</v>
      </c>
      <c r="G8" s="83">
        <f t="shared" si="2"/>
        <v>0.36017021276595745</v>
      </c>
      <c r="H8" s="91">
        <f t="shared" si="3"/>
        <v>1.3434920634920635</v>
      </c>
    </row>
    <row r="9" spans="1:8" x14ac:dyDescent="0.3">
      <c r="A9" s="75" t="s">
        <v>58</v>
      </c>
      <c r="B9" s="82">
        <f>'День 6'!G14</f>
        <v>587.9</v>
      </c>
      <c r="C9" s="83">
        <f t="shared" si="0"/>
        <v>0.25017021276595741</v>
      </c>
      <c r="D9" s="91">
        <f t="shared" si="1"/>
        <v>1.6330555555555555</v>
      </c>
      <c r="E9" s="84" t="s">
        <v>58</v>
      </c>
      <c r="F9" s="82">
        <f>'День 6'!G23</f>
        <v>838.85</v>
      </c>
      <c r="G9" s="83">
        <f t="shared" si="2"/>
        <v>0.35695744680851066</v>
      </c>
      <c r="H9" s="91">
        <f t="shared" si="3"/>
        <v>1.3315079365079365</v>
      </c>
    </row>
    <row r="10" spans="1:8" x14ac:dyDescent="0.3">
      <c r="A10" s="75" t="s">
        <v>59</v>
      </c>
      <c r="B10" s="82">
        <f>'День 7'!G14</f>
        <v>581.65</v>
      </c>
      <c r="C10" s="83">
        <f t="shared" si="0"/>
        <v>0.24751063829787234</v>
      </c>
      <c r="D10" s="91">
        <f t="shared" si="1"/>
        <v>1.6156944444444443</v>
      </c>
      <c r="E10" s="84" t="s">
        <v>59</v>
      </c>
      <c r="F10" s="82">
        <f>'День 7'!G23</f>
        <v>817.5200000000001</v>
      </c>
      <c r="G10" s="83">
        <f t="shared" si="2"/>
        <v>0.34788085106382982</v>
      </c>
      <c r="H10" s="91">
        <f t="shared" si="3"/>
        <v>1.2976507936507937</v>
      </c>
    </row>
    <row r="11" spans="1:8" x14ac:dyDescent="0.3">
      <c r="A11" s="75" t="s">
        <v>60</v>
      </c>
      <c r="B11" s="82">
        <f>'День 8'!G13</f>
        <v>594.54999999999995</v>
      </c>
      <c r="C11" s="83">
        <f t="shared" si="0"/>
        <v>0.253</v>
      </c>
      <c r="D11" s="91">
        <f t="shared" si="1"/>
        <v>1.6515277777777777</v>
      </c>
      <c r="E11" s="84" t="s">
        <v>60</v>
      </c>
      <c r="F11" s="82">
        <f>'День 8'!G22</f>
        <v>923.94999999999993</v>
      </c>
      <c r="G11" s="83">
        <f t="shared" si="2"/>
        <v>0.39317021276595743</v>
      </c>
      <c r="H11" s="91">
        <f t="shared" si="3"/>
        <v>1.4665873015873014</v>
      </c>
    </row>
    <row r="12" spans="1:8" x14ac:dyDescent="0.3">
      <c r="A12" s="75" t="s">
        <v>61</v>
      </c>
      <c r="B12" s="82">
        <f>'День 9'!G13</f>
        <v>588</v>
      </c>
      <c r="C12" s="83">
        <f t="shared" si="0"/>
        <v>0.25021276595744679</v>
      </c>
      <c r="D12" s="91">
        <f t="shared" si="1"/>
        <v>1.6333333333333333</v>
      </c>
      <c r="E12" s="84" t="s">
        <v>61</v>
      </c>
      <c r="F12" s="82">
        <f>'День 9'!G22</f>
        <v>820.66</v>
      </c>
      <c r="G12" s="83">
        <f t="shared" si="2"/>
        <v>0.34921702127659571</v>
      </c>
      <c r="H12" s="91">
        <f t="shared" si="3"/>
        <v>1.3026349206349206</v>
      </c>
    </row>
    <row r="13" spans="1:8" x14ac:dyDescent="0.3">
      <c r="A13" s="75" t="s">
        <v>62</v>
      </c>
      <c r="B13" s="82">
        <f>'День 10'!G13</f>
        <v>599.79999999999995</v>
      </c>
      <c r="C13" s="83">
        <f t="shared" si="0"/>
        <v>0.25523404255319149</v>
      </c>
      <c r="D13" s="91">
        <f t="shared" si="1"/>
        <v>1.6661111111111109</v>
      </c>
      <c r="E13" s="84" t="s">
        <v>62</v>
      </c>
      <c r="F13" s="82">
        <f>'День 10'!G22</f>
        <v>820.3</v>
      </c>
      <c r="G13" s="83">
        <f t="shared" si="2"/>
        <v>0.34906382978723405</v>
      </c>
      <c r="H13" s="91">
        <f t="shared" si="3"/>
        <v>1.3020634920634919</v>
      </c>
    </row>
    <row r="14" spans="1:8" ht="30.75" customHeight="1" x14ac:dyDescent="0.3">
      <c r="A14" s="72" t="s">
        <v>63</v>
      </c>
      <c r="B14" s="76">
        <f>SUM(B4:B8)/5</f>
        <v>464.57600000000002</v>
      </c>
      <c r="C14" s="92">
        <f t="shared" si="0"/>
        <v>0.19769191489361704</v>
      </c>
      <c r="D14" s="91">
        <f t="shared" si="1"/>
        <v>1.290488888888889</v>
      </c>
      <c r="E14" s="72" t="s">
        <v>63</v>
      </c>
      <c r="F14" s="76">
        <f>SUM(F4:F8)/5</f>
        <v>900.34599999999989</v>
      </c>
      <c r="G14" s="92">
        <f t="shared" si="2"/>
        <v>0.38312595744680844</v>
      </c>
      <c r="H14" s="91">
        <f t="shared" si="3"/>
        <v>1.4291206349206347</v>
      </c>
    </row>
    <row r="15" spans="1:8" ht="30.75" customHeight="1" x14ac:dyDescent="0.3">
      <c r="A15" s="72" t="s">
        <v>64</v>
      </c>
      <c r="B15" s="76">
        <f>SUM(B9:B13)/5</f>
        <v>590.37999999999988</v>
      </c>
      <c r="C15" s="92">
        <f t="shared" si="0"/>
        <v>0.25122553191489355</v>
      </c>
      <c r="D15" s="91">
        <f t="shared" si="1"/>
        <v>1.6399444444444442</v>
      </c>
      <c r="E15" s="72" t="s">
        <v>64</v>
      </c>
      <c r="F15" s="76">
        <f>SUM(F9:F13)/5</f>
        <v>844.25599999999997</v>
      </c>
      <c r="G15" s="92">
        <f t="shared" si="2"/>
        <v>0.3592578723404255</v>
      </c>
      <c r="H15" s="91">
        <f t="shared" si="3"/>
        <v>1.3400888888888889</v>
      </c>
    </row>
    <row r="16" spans="1:8" ht="31.5" customHeight="1" x14ac:dyDescent="0.3">
      <c r="A16" s="72" t="s">
        <v>65</v>
      </c>
      <c r="B16" s="77">
        <f>SUM(B14:B15)/2</f>
        <v>527.47799999999995</v>
      </c>
      <c r="C16" s="92">
        <f t="shared" si="0"/>
        <v>0.22445872340425529</v>
      </c>
      <c r="D16" s="91">
        <f t="shared" si="1"/>
        <v>1.4652166666666666</v>
      </c>
      <c r="E16" s="72" t="s">
        <v>65</v>
      </c>
      <c r="F16" s="76">
        <f>SUM(F14:F15)/2</f>
        <v>872.30099999999993</v>
      </c>
      <c r="G16" s="92">
        <f t="shared" si="2"/>
        <v>0.37119191489361697</v>
      </c>
      <c r="H16" s="91">
        <f t="shared" si="3"/>
        <v>1.3846047619047619</v>
      </c>
    </row>
    <row r="17" spans="1:7" ht="15" thickBot="1" x14ac:dyDescent="0.35"/>
    <row r="18" spans="1:7" ht="15" thickBot="1" x14ac:dyDescent="0.35">
      <c r="A18" s="79" t="s">
        <v>70</v>
      </c>
      <c r="B18" s="80">
        <f>MIN(B4:B13)</f>
        <v>48.75</v>
      </c>
      <c r="C18" s="81">
        <f>MIN(C4:C13)</f>
        <v>2.0744680851063829E-2</v>
      </c>
      <c r="E18" s="79" t="s">
        <v>70</v>
      </c>
      <c r="F18" s="80">
        <f>MIN(F4:F13)</f>
        <v>817.5200000000001</v>
      </c>
      <c r="G18" s="81">
        <f>MIN(G4:G13)</f>
        <v>0.34788085106382982</v>
      </c>
    </row>
    <row r="19" spans="1:7" ht="15" thickBot="1" x14ac:dyDescent="0.35">
      <c r="A19" s="79" t="s">
        <v>69</v>
      </c>
      <c r="B19" s="80">
        <f>MAX(B4:B13)</f>
        <v>599.79999999999995</v>
      </c>
      <c r="C19" s="81">
        <f>MAX(C4:C13)</f>
        <v>0.25523404255319149</v>
      </c>
      <c r="E19" s="79" t="s">
        <v>69</v>
      </c>
      <c r="F19" s="80">
        <f>MAX(F4:F13)</f>
        <v>957.29</v>
      </c>
      <c r="G19" s="81">
        <f>MAX(G4:G13)</f>
        <v>0.4073574468085106</v>
      </c>
    </row>
  </sheetData>
  <mergeCells count="2">
    <mergeCell ref="A2:D2"/>
    <mergeCell ref="E2:H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3" sqref="D23"/>
    </sheetView>
  </sheetViews>
  <sheetFormatPr defaultRowHeight="14.4" x14ac:dyDescent="0.3"/>
  <cols>
    <col min="1" max="1" width="16" customWidth="1"/>
    <col min="2" max="2" width="13.33203125" customWidth="1"/>
    <col min="4" max="4" width="9.44140625" customWidth="1"/>
    <col min="5" max="5" width="16.44140625" customWidth="1"/>
    <col min="6" max="6" width="13.5546875" customWidth="1"/>
  </cols>
  <sheetData>
    <row r="1" spans="1:8" x14ac:dyDescent="0.3">
      <c r="A1" s="78" t="s">
        <v>41</v>
      </c>
      <c r="B1" s="70"/>
      <c r="C1" s="70"/>
      <c r="D1" s="70"/>
      <c r="E1" s="71"/>
      <c r="F1" s="70"/>
      <c r="G1" s="70"/>
      <c r="H1" s="70"/>
    </row>
    <row r="2" spans="1:8" x14ac:dyDescent="0.3">
      <c r="A2" s="117" t="s">
        <v>39</v>
      </c>
      <c r="B2" s="118"/>
      <c r="C2" s="118"/>
      <c r="D2" s="119"/>
      <c r="E2" s="117" t="s">
        <v>48</v>
      </c>
      <c r="F2" s="118"/>
      <c r="G2" s="118"/>
      <c r="H2" s="119"/>
    </row>
    <row r="3" spans="1:8" x14ac:dyDescent="0.3">
      <c r="A3" s="72" t="s">
        <v>67</v>
      </c>
      <c r="B3" s="73" t="s">
        <v>75</v>
      </c>
      <c r="C3" s="74" t="s">
        <v>72</v>
      </c>
      <c r="D3" s="90" t="s">
        <v>68</v>
      </c>
      <c r="E3" s="72" t="s">
        <v>67</v>
      </c>
      <c r="F3" s="73" t="s">
        <v>74</v>
      </c>
      <c r="G3" s="74" t="s">
        <v>73</v>
      </c>
      <c r="H3" s="90" t="s">
        <v>68</v>
      </c>
    </row>
    <row r="4" spans="1:8" x14ac:dyDescent="0.3">
      <c r="A4" s="75" t="s">
        <v>53</v>
      </c>
      <c r="B4" s="82">
        <f>'День 1'!D13</f>
        <v>15.120000000000001</v>
      </c>
      <c r="C4" s="83">
        <f t="shared" ref="C4:C16" si="0">B4/77</f>
        <v>0.19636363636363638</v>
      </c>
      <c r="D4" s="91">
        <f t="shared" ref="D4:D16" si="1">B4/10.8</f>
        <v>1.4</v>
      </c>
      <c r="E4" s="84" t="s">
        <v>53</v>
      </c>
      <c r="F4" s="82">
        <f>'День 1'!D22</f>
        <v>23.73</v>
      </c>
      <c r="G4" s="83">
        <f t="shared" ref="G4:G16" si="2">F4/77</f>
        <v>0.30818181818181817</v>
      </c>
      <c r="H4" s="91">
        <f t="shared" ref="H4:H16" si="3">F4/18.9</f>
        <v>1.2555555555555558</v>
      </c>
    </row>
    <row r="5" spans="1:8" x14ac:dyDescent="0.3">
      <c r="A5" s="75" t="s">
        <v>54</v>
      </c>
      <c r="B5" s="82">
        <f>'День 2'!D13</f>
        <v>15.72</v>
      </c>
      <c r="C5" s="83">
        <f t="shared" si="0"/>
        <v>0.20415584415584417</v>
      </c>
      <c r="D5" s="91">
        <f t="shared" si="1"/>
        <v>1.4555555555555555</v>
      </c>
      <c r="E5" s="84" t="s">
        <v>54</v>
      </c>
      <c r="F5" s="82">
        <f>'День 2'!D22</f>
        <v>29.290000000000003</v>
      </c>
      <c r="G5" s="83">
        <f t="shared" si="2"/>
        <v>0.38038961038961044</v>
      </c>
      <c r="H5" s="91">
        <f t="shared" si="3"/>
        <v>1.5497354497354501</v>
      </c>
    </row>
    <row r="6" spans="1:8" x14ac:dyDescent="0.3">
      <c r="A6" s="75" t="s">
        <v>55</v>
      </c>
      <c r="B6" s="82">
        <f>'День 3'!D12</f>
        <v>20.060000000000002</v>
      </c>
      <c r="C6" s="83">
        <f t="shared" si="0"/>
        <v>0.26051948051948054</v>
      </c>
      <c r="D6" s="91">
        <f t="shared" si="1"/>
        <v>1.8574074074074074</v>
      </c>
      <c r="E6" s="84" t="s">
        <v>55</v>
      </c>
      <c r="F6" s="82">
        <f>'День 3'!D21</f>
        <v>30.19</v>
      </c>
      <c r="G6" s="83">
        <f t="shared" si="2"/>
        <v>0.39207792207792208</v>
      </c>
      <c r="H6" s="91">
        <f t="shared" si="3"/>
        <v>1.5973544973544975</v>
      </c>
    </row>
    <row r="7" spans="1:8" x14ac:dyDescent="0.3">
      <c r="A7" s="75" t="s">
        <v>56</v>
      </c>
      <c r="B7" s="82">
        <f>'День 4'!D13</f>
        <v>1.35</v>
      </c>
      <c r="C7" s="83">
        <f t="shared" si="0"/>
        <v>1.7532467532467535E-2</v>
      </c>
      <c r="D7" s="91">
        <f t="shared" si="1"/>
        <v>0.125</v>
      </c>
      <c r="E7" s="84" t="s">
        <v>56</v>
      </c>
      <c r="F7" s="82">
        <f>'День 4'!D23</f>
        <v>30.06</v>
      </c>
      <c r="G7" s="83">
        <f t="shared" si="2"/>
        <v>0.3903896103896104</v>
      </c>
      <c r="H7" s="91">
        <f t="shared" si="3"/>
        <v>1.5904761904761906</v>
      </c>
    </row>
    <row r="8" spans="1:8" x14ac:dyDescent="0.3">
      <c r="A8" s="75" t="s">
        <v>57</v>
      </c>
      <c r="B8" s="82">
        <f>'День 5'!D13</f>
        <v>23.509999999999998</v>
      </c>
      <c r="C8" s="83">
        <f t="shared" si="0"/>
        <v>0.30532467532467528</v>
      </c>
      <c r="D8" s="91">
        <f t="shared" si="1"/>
        <v>2.1768518518518514</v>
      </c>
      <c r="E8" s="84" t="s">
        <v>57</v>
      </c>
      <c r="F8" s="82">
        <f>'День 5'!D22</f>
        <v>28.24</v>
      </c>
      <c r="G8" s="83">
        <f t="shared" si="2"/>
        <v>0.36675324675324672</v>
      </c>
      <c r="H8" s="91">
        <f t="shared" si="3"/>
        <v>1.4941798941798943</v>
      </c>
    </row>
    <row r="9" spans="1:8" x14ac:dyDescent="0.3">
      <c r="A9" s="75" t="s">
        <v>58</v>
      </c>
      <c r="B9" s="82">
        <f>'День 6'!D14</f>
        <v>22.760000000000005</v>
      </c>
      <c r="C9" s="83">
        <f t="shared" si="0"/>
        <v>0.29558441558441567</v>
      </c>
      <c r="D9" s="91">
        <f t="shared" si="1"/>
        <v>2.1074074074074076</v>
      </c>
      <c r="E9" s="84" t="s">
        <v>58</v>
      </c>
      <c r="F9" s="82">
        <f>'День 6'!D23</f>
        <v>25.84</v>
      </c>
      <c r="G9" s="83">
        <f t="shared" si="2"/>
        <v>0.3355844155844156</v>
      </c>
      <c r="H9" s="91">
        <f t="shared" si="3"/>
        <v>1.3671957671957673</v>
      </c>
    </row>
    <row r="10" spans="1:8" x14ac:dyDescent="0.3">
      <c r="A10" s="75" t="s">
        <v>59</v>
      </c>
      <c r="B10" s="82">
        <f>'День 7'!D14</f>
        <v>15.790000000000001</v>
      </c>
      <c r="C10" s="83">
        <f t="shared" si="0"/>
        <v>0.20506493506493509</v>
      </c>
      <c r="D10" s="91">
        <f t="shared" si="1"/>
        <v>1.462037037037037</v>
      </c>
      <c r="E10" s="84" t="s">
        <v>59</v>
      </c>
      <c r="F10" s="82">
        <f>'День 7'!D23</f>
        <v>26.429999999999996</v>
      </c>
      <c r="G10" s="83">
        <f t="shared" si="2"/>
        <v>0.34324675324675319</v>
      </c>
      <c r="H10" s="91">
        <f t="shared" si="3"/>
        <v>1.3984126984126983</v>
      </c>
    </row>
    <row r="11" spans="1:8" x14ac:dyDescent="0.3">
      <c r="A11" s="75" t="s">
        <v>60</v>
      </c>
      <c r="B11" s="82">
        <f>'День 8'!D13</f>
        <v>15.120000000000001</v>
      </c>
      <c r="C11" s="83">
        <f t="shared" si="0"/>
        <v>0.19636363636363638</v>
      </c>
      <c r="D11" s="91">
        <f t="shared" si="1"/>
        <v>1.4</v>
      </c>
      <c r="E11" s="84" t="s">
        <v>60</v>
      </c>
      <c r="F11" s="82">
        <f>'День 8'!D22</f>
        <v>32.21</v>
      </c>
      <c r="G11" s="83">
        <f t="shared" si="2"/>
        <v>0.4183116883116883</v>
      </c>
      <c r="H11" s="91">
        <f t="shared" si="3"/>
        <v>1.7042328042328043</v>
      </c>
    </row>
    <row r="12" spans="1:8" x14ac:dyDescent="0.3">
      <c r="A12" s="75" t="s">
        <v>61</v>
      </c>
      <c r="B12" s="82">
        <f>'День 9'!D13</f>
        <v>17.28</v>
      </c>
      <c r="C12" s="83">
        <f t="shared" si="0"/>
        <v>0.22441558441558443</v>
      </c>
      <c r="D12" s="91">
        <f t="shared" si="1"/>
        <v>1.6</v>
      </c>
      <c r="E12" s="84" t="s">
        <v>61</v>
      </c>
      <c r="F12" s="82">
        <f>'День 9'!D22</f>
        <v>22.91</v>
      </c>
      <c r="G12" s="83">
        <f t="shared" si="2"/>
        <v>0.29753246753246754</v>
      </c>
      <c r="H12" s="91">
        <f t="shared" si="3"/>
        <v>1.2121693121693122</v>
      </c>
    </row>
    <row r="13" spans="1:8" x14ac:dyDescent="0.3">
      <c r="A13" s="75" t="s">
        <v>62</v>
      </c>
      <c r="B13" s="82">
        <f>'День 10'!D13</f>
        <v>15.72</v>
      </c>
      <c r="C13" s="83">
        <f t="shared" si="0"/>
        <v>0.20415584415584417</v>
      </c>
      <c r="D13" s="91">
        <f t="shared" si="1"/>
        <v>1.4555555555555555</v>
      </c>
      <c r="E13" s="84" t="s">
        <v>62</v>
      </c>
      <c r="F13" s="82">
        <f>'День 10'!D22</f>
        <v>24.74</v>
      </c>
      <c r="G13" s="83">
        <f t="shared" si="2"/>
        <v>0.32129870129870131</v>
      </c>
      <c r="H13" s="91">
        <f t="shared" si="3"/>
        <v>1.3089947089947089</v>
      </c>
    </row>
    <row r="14" spans="1:8" ht="30" customHeight="1" x14ac:dyDescent="0.3">
      <c r="A14" s="72" t="s">
        <v>63</v>
      </c>
      <c r="B14" s="76">
        <f>SUM(B4:B8)/5</f>
        <v>15.152000000000001</v>
      </c>
      <c r="C14" s="92">
        <f t="shared" si="0"/>
        <v>0.1967792207792208</v>
      </c>
      <c r="D14" s="91">
        <f t="shared" si="1"/>
        <v>1.402962962962963</v>
      </c>
      <c r="E14" s="72" t="s">
        <v>63</v>
      </c>
      <c r="F14" s="76">
        <f>SUM(F4:F8)/5</f>
        <v>28.302000000000003</v>
      </c>
      <c r="G14" s="92">
        <f t="shared" si="2"/>
        <v>0.36755844155844158</v>
      </c>
      <c r="H14" s="91">
        <f t="shared" si="3"/>
        <v>1.4974603174603178</v>
      </c>
    </row>
    <row r="15" spans="1:8" ht="30.75" customHeight="1" x14ac:dyDescent="0.3">
      <c r="A15" s="72" t="s">
        <v>64</v>
      </c>
      <c r="B15" s="76">
        <f>SUM(B9:B13)/5</f>
        <v>17.334</v>
      </c>
      <c r="C15" s="92">
        <f t="shared" si="0"/>
        <v>0.2251168831168831</v>
      </c>
      <c r="D15" s="91">
        <f t="shared" si="1"/>
        <v>1.6049999999999998</v>
      </c>
      <c r="E15" s="72" t="s">
        <v>64</v>
      </c>
      <c r="F15" s="76">
        <f>SUM(F9:F13)/5</f>
        <v>26.425999999999998</v>
      </c>
      <c r="G15" s="92">
        <f t="shared" si="2"/>
        <v>0.34319480519480516</v>
      </c>
      <c r="H15" s="91">
        <f t="shared" si="3"/>
        <v>1.3982010582010582</v>
      </c>
    </row>
    <row r="16" spans="1:8" ht="30.75" customHeight="1" x14ac:dyDescent="0.3">
      <c r="A16" s="72" t="s">
        <v>65</v>
      </c>
      <c r="B16" s="77">
        <f>SUM(B14:B15)/2</f>
        <v>16.243000000000002</v>
      </c>
      <c r="C16" s="92">
        <f t="shared" si="0"/>
        <v>0.21094805194805197</v>
      </c>
      <c r="D16" s="91">
        <f t="shared" si="1"/>
        <v>1.5039814814814816</v>
      </c>
      <c r="E16" s="72" t="s">
        <v>65</v>
      </c>
      <c r="F16" s="76">
        <f>SUM(F14:F15)/2</f>
        <v>27.364000000000001</v>
      </c>
      <c r="G16" s="92">
        <f t="shared" si="2"/>
        <v>0.3553766233766234</v>
      </c>
      <c r="H16" s="91">
        <f t="shared" si="3"/>
        <v>1.4478306878306879</v>
      </c>
    </row>
    <row r="17" spans="1:7" ht="15" thickBot="1" x14ac:dyDescent="0.35"/>
    <row r="18" spans="1:7" ht="15" thickBot="1" x14ac:dyDescent="0.35">
      <c r="A18" s="79" t="s">
        <v>70</v>
      </c>
      <c r="B18" s="80">
        <f>MIN(B4:B13)</f>
        <v>1.35</v>
      </c>
      <c r="C18" s="81">
        <f>MIN(C4:C13)</f>
        <v>1.7532467532467535E-2</v>
      </c>
      <c r="E18" s="79" t="s">
        <v>70</v>
      </c>
      <c r="F18" s="80">
        <f>MIN(F4:F13)</f>
        <v>22.91</v>
      </c>
      <c r="G18" s="81">
        <f>MIN(G4:G13)</f>
        <v>0.29753246753246754</v>
      </c>
    </row>
    <row r="19" spans="1:7" ht="15" thickBot="1" x14ac:dyDescent="0.35">
      <c r="A19" s="79" t="s">
        <v>69</v>
      </c>
      <c r="B19" s="80">
        <f>MAX(B4:B13)</f>
        <v>23.509999999999998</v>
      </c>
      <c r="C19" s="81">
        <f>MAX(C4:C13)</f>
        <v>0.30532467532467528</v>
      </c>
      <c r="E19" s="79" t="s">
        <v>69</v>
      </c>
      <c r="F19" s="80">
        <f>MAX(F4:F13)</f>
        <v>32.21</v>
      </c>
      <c r="G19" s="81">
        <f>MAX(G4:G13)</f>
        <v>0.4183116883116883</v>
      </c>
    </row>
  </sheetData>
  <mergeCells count="2">
    <mergeCell ref="A2:D2"/>
    <mergeCell ref="E2:H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2" sqref="C22"/>
    </sheetView>
  </sheetViews>
  <sheetFormatPr defaultRowHeight="14.4" x14ac:dyDescent="0.3"/>
  <cols>
    <col min="1" max="1" width="16.109375" customWidth="1"/>
    <col min="2" max="2" width="12.88671875" customWidth="1"/>
    <col min="5" max="5" width="16.109375" customWidth="1"/>
    <col min="6" max="6" width="13.33203125" customWidth="1"/>
  </cols>
  <sheetData>
    <row r="1" spans="1:8" x14ac:dyDescent="0.3">
      <c r="A1" s="78" t="s">
        <v>42</v>
      </c>
      <c r="B1" s="70"/>
      <c r="C1" s="70"/>
      <c r="D1" s="70"/>
      <c r="E1" s="71"/>
      <c r="F1" s="70"/>
      <c r="G1" s="70"/>
      <c r="H1" s="70"/>
    </row>
    <row r="2" spans="1:8" x14ac:dyDescent="0.3">
      <c r="A2" s="117" t="s">
        <v>39</v>
      </c>
      <c r="B2" s="118"/>
      <c r="C2" s="118"/>
      <c r="D2" s="119"/>
      <c r="E2" s="117" t="s">
        <v>48</v>
      </c>
      <c r="F2" s="118"/>
      <c r="G2" s="118"/>
      <c r="H2" s="119"/>
    </row>
    <row r="3" spans="1:8" x14ac:dyDescent="0.3">
      <c r="A3" s="86" t="s">
        <v>67</v>
      </c>
      <c r="B3" s="87" t="s">
        <v>76</v>
      </c>
      <c r="C3" s="88" t="s">
        <v>72</v>
      </c>
      <c r="D3" s="90" t="s">
        <v>68</v>
      </c>
      <c r="E3" s="86" t="s">
        <v>67</v>
      </c>
      <c r="F3" s="87" t="s">
        <v>77</v>
      </c>
      <c r="G3" s="88" t="s">
        <v>73</v>
      </c>
      <c r="H3" s="90" t="s">
        <v>68</v>
      </c>
    </row>
    <row r="4" spans="1:8" x14ac:dyDescent="0.3">
      <c r="A4" s="84" t="s">
        <v>53</v>
      </c>
      <c r="B4" s="82">
        <f>'День 1'!E13</f>
        <v>19.52</v>
      </c>
      <c r="C4" s="83">
        <f t="shared" ref="C4:C16" si="0">B4/79</f>
        <v>0.2470886075949367</v>
      </c>
      <c r="D4" s="91">
        <f t="shared" ref="D4:D16" si="1">B4/12</f>
        <v>1.6266666666666667</v>
      </c>
      <c r="E4" s="84" t="s">
        <v>53</v>
      </c>
      <c r="F4" s="82">
        <f>'День 1'!E22</f>
        <v>21.440000000000005</v>
      </c>
      <c r="G4" s="83">
        <f t="shared" ref="G4:G16" si="2">F4/79</f>
        <v>0.27139240506329121</v>
      </c>
      <c r="H4" s="91">
        <f t="shared" ref="H4:H16" si="3">F4/21</f>
        <v>1.0209523809523813</v>
      </c>
    </row>
    <row r="5" spans="1:8" x14ac:dyDescent="0.3">
      <c r="A5" s="84" t="s">
        <v>54</v>
      </c>
      <c r="B5" s="82">
        <f>'День 2'!E13</f>
        <v>22.419999999999998</v>
      </c>
      <c r="C5" s="83">
        <f t="shared" si="0"/>
        <v>0.28379746835443037</v>
      </c>
      <c r="D5" s="91">
        <f t="shared" si="1"/>
        <v>1.8683333333333332</v>
      </c>
      <c r="E5" s="84" t="s">
        <v>54</v>
      </c>
      <c r="F5" s="82">
        <f>'День 2'!E22</f>
        <v>29.750000000000004</v>
      </c>
      <c r="G5" s="83">
        <f t="shared" si="2"/>
        <v>0.37658227848101272</v>
      </c>
      <c r="H5" s="91">
        <f t="shared" si="3"/>
        <v>1.4166666666666667</v>
      </c>
    </row>
    <row r="6" spans="1:8" x14ac:dyDescent="0.3">
      <c r="A6" s="84" t="s">
        <v>55</v>
      </c>
      <c r="B6" s="82">
        <f>'День 3'!E12</f>
        <v>15.879999999999999</v>
      </c>
      <c r="C6" s="83">
        <f t="shared" si="0"/>
        <v>0.20101265822784808</v>
      </c>
      <c r="D6" s="91">
        <f t="shared" si="1"/>
        <v>1.3233333333333333</v>
      </c>
      <c r="E6" s="84" t="s">
        <v>55</v>
      </c>
      <c r="F6" s="82">
        <f>'День 3'!E21</f>
        <v>27.890000000000004</v>
      </c>
      <c r="G6" s="83">
        <f t="shared" si="2"/>
        <v>0.35303797468354436</v>
      </c>
      <c r="H6" s="91">
        <f t="shared" si="3"/>
        <v>1.3280952380952382</v>
      </c>
    </row>
    <row r="7" spans="1:8" x14ac:dyDescent="0.3">
      <c r="A7" s="84" t="s">
        <v>56</v>
      </c>
      <c r="B7" s="82">
        <f>'День 4'!E13</f>
        <v>0</v>
      </c>
      <c r="C7" s="83">
        <f t="shared" si="0"/>
        <v>0</v>
      </c>
      <c r="D7" s="91">
        <f t="shared" si="1"/>
        <v>0</v>
      </c>
      <c r="E7" s="84" t="s">
        <v>56</v>
      </c>
      <c r="F7" s="82">
        <f>'День 4'!E23</f>
        <v>31.960000000000004</v>
      </c>
      <c r="G7" s="83">
        <f t="shared" si="2"/>
        <v>0.40455696202531649</v>
      </c>
      <c r="H7" s="91">
        <f t="shared" si="3"/>
        <v>1.5219047619047621</v>
      </c>
    </row>
    <row r="8" spans="1:8" x14ac:dyDescent="0.3">
      <c r="A8" s="84" t="s">
        <v>57</v>
      </c>
      <c r="B8" s="82">
        <f>'День 5'!E13</f>
        <v>26.240000000000002</v>
      </c>
      <c r="C8" s="83">
        <f t="shared" si="0"/>
        <v>0.33215189873417722</v>
      </c>
      <c r="D8" s="91">
        <f t="shared" si="1"/>
        <v>2.186666666666667</v>
      </c>
      <c r="E8" s="84" t="s">
        <v>57</v>
      </c>
      <c r="F8" s="82">
        <f>'День 5'!E22</f>
        <v>33.57</v>
      </c>
      <c r="G8" s="83">
        <f t="shared" si="2"/>
        <v>0.42493670886075952</v>
      </c>
      <c r="H8" s="91">
        <f t="shared" si="3"/>
        <v>1.5985714285714285</v>
      </c>
    </row>
    <row r="9" spans="1:8" x14ac:dyDescent="0.3">
      <c r="A9" s="84" t="s">
        <v>58</v>
      </c>
      <c r="B9" s="82">
        <f>'День 6'!E14</f>
        <v>15.879999999999999</v>
      </c>
      <c r="C9" s="83">
        <f t="shared" si="0"/>
        <v>0.20101265822784808</v>
      </c>
      <c r="D9" s="91">
        <f t="shared" si="1"/>
        <v>1.3233333333333333</v>
      </c>
      <c r="E9" s="84" t="s">
        <v>58</v>
      </c>
      <c r="F9" s="82">
        <f>'День 6'!E23</f>
        <v>27.420000000000005</v>
      </c>
      <c r="G9" s="83">
        <f t="shared" si="2"/>
        <v>0.34708860759493676</v>
      </c>
      <c r="H9" s="91">
        <f t="shared" si="3"/>
        <v>1.305714285714286</v>
      </c>
    </row>
    <row r="10" spans="1:8" x14ac:dyDescent="0.3">
      <c r="A10" s="84" t="s">
        <v>59</v>
      </c>
      <c r="B10" s="82">
        <f>'День 7'!E14</f>
        <v>18.22</v>
      </c>
      <c r="C10" s="83">
        <f t="shared" si="0"/>
        <v>0.23063291139240505</v>
      </c>
      <c r="D10" s="91">
        <f t="shared" si="1"/>
        <v>1.5183333333333333</v>
      </c>
      <c r="E10" s="84" t="s">
        <v>59</v>
      </c>
      <c r="F10" s="82">
        <f>'День 7'!E23</f>
        <v>25.540000000000003</v>
      </c>
      <c r="G10" s="83">
        <f t="shared" si="2"/>
        <v>0.32329113924050634</v>
      </c>
      <c r="H10" s="91">
        <f t="shared" si="3"/>
        <v>1.2161904761904763</v>
      </c>
    </row>
    <row r="11" spans="1:8" x14ac:dyDescent="0.3">
      <c r="A11" s="84" t="s">
        <v>60</v>
      </c>
      <c r="B11" s="82">
        <f>'День 8'!E13</f>
        <v>19.52</v>
      </c>
      <c r="C11" s="83">
        <f t="shared" si="0"/>
        <v>0.2470886075949367</v>
      </c>
      <c r="D11" s="91">
        <f t="shared" si="1"/>
        <v>1.6266666666666667</v>
      </c>
      <c r="E11" s="84" t="s">
        <v>60</v>
      </c>
      <c r="F11" s="82">
        <f>'День 8'!E22</f>
        <v>35.690000000000005</v>
      </c>
      <c r="G11" s="83">
        <f t="shared" si="2"/>
        <v>0.45177215189873426</v>
      </c>
      <c r="H11" s="91">
        <f t="shared" si="3"/>
        <v>1.6995238095238097</v>
      </c>
    </row>
    <row r="12" spans="1:8" x14ac:dyDescent="0.3">
      <c r="A12" s="84" t="s">
        <v>61</v>
      </c>
      <c r="B12" s="82">
        <f>'День 9'!E13</f>
        <v>17.880000000000003</v>
      </c>
      <c r="C12" s="83">
        <f t="shared" si="0"/>
        <v>0.22632911392405067</v>
      </c>
      <c r="D12" s="91">
        <f t="shared" si="1"/>
        <v>1.4900000000000002</v>
      </c>
      <c r="E12" s="84" t="s">
        <v>61</v>
      </c>
      <c r="F12" s="82">
        <f>'День 9'!E22</f>
        <v>20.550000000000004</v>
      </c>
      <c r="G12" s="83">
        <f t="shared" si="2"/>
        <v>0.26012658227848107</v>
      </c>
      <c r="H12" s="91">
        <f t="shared" si="3"/>
        <v>0.97857142857142876</v>
      </c>
    </row>
    <row r="13" spans="1:8" x14ac:dyDescent="0.3">
      <c r="A13" s="84" t="s">
        <v>62</v>
      </c>
      <c r="B13" s="82">
        <f>'День 10'!E13</f>
        <v>22.419999999999998</v>
      </c>
      <c r="C13" s="83">
        <f t="shared" si="0"/>
        <v>0.28379746835443037</v>
      </c>
      <c r="D13" s="91">
        <f t="shared" si="1"/>
        <v>1.8683333333333332</v>
      </c>
      <c r="E13" s="84" t="s">
        <v>62</v>
      </c>
      <c r="F13" s="82">
        <f>'День 10'!E22</f>
        <v>28.060000000000002</v>
      </c>
      <c r="G13" s="83">
        <f t="shared" si="2"/>
        <v>0.35518987341772157</v>
      </c>
      <c r="H13" s="91">
        <f t="shared" si="3"/>
        <v>1.3361904761904764</v>
      </c>
    </row>
    <row r="14" spans="1:8" ht="30" customHeight="1" x14ac:dyDescent="0.3">
      <c r="A14" s="86" t="s">
        <v>63</v>
      </c>
      <c r="B14" s="89">
        <f>SUM(B4:B8)/5</f>
        <v>16.812000000000001</v>
      </c>
      <c r="C14" s="92">
        <f t="shared" si="0"/>
        <v>0.21281012658227849</v>
      </c>
      <c r="D14" s="91">
        <f t="shared" si="1"/>
        <v>1.401</v>
      </c>
      <c r="E14" s="86" t="s">
        <v>63</v>
      </c>
      <c r="F14" s="89">
        <f>SUM(F4:F8)/5</f>
        <v>28.922000000000004</v>
      </c>
      <c r="G14" s="92">
        <f t="shared" si="2"/>
        <v>0.36610126582278485</v>
      </c>
      <c r="H14" s="91">
        <f t="shared" si="3"/>
        <v>1.3772380952380954</v>
      </c>
    </row>
    <row r="15" spans="1:8" ht="30" customHeight="1" x14ac:dyDescent="0.3">
      <c r="A15" s="72" t="s">
        <v>64</v>
      </c>
      <c r="B15" s="76">
        <f>SUM(B9:B13)/5</f>
        <v>18.783999999999999</v>
      </c>
      <c r="C15" s="92">
        <f t="shared" si="0"/>
        <v>0.23777215189873416</v>
      </c>
      <c r="D15" s="91">
        <f t="shared" si="1"/>
        <v>1.5653333333333332</v>
      </c>
      <c r="E15" s="72" t="s">
        <v>64</v>
      </c>
      <c r="F15" s="76">
        <f>SUM(F9:F13)/5</f>
        <v>27.452000000000005</v>
      </c>
      <c r="G15" s="92">
        <f t="shared" si="2"/>
        <v>0.34749367088607602</v>
      </c>
      <c r="H15" s="91">
        <f t="shared" si="3"/>
        <v>1.3072380952380955</v>
      </c>
    </row>
    <row r="16" spans="1:8" ht="31.5" customHeight="1" x14ac:dyDescent="0.3">
      <c r="A16" s="72" t="s">
        <v>65</v>
      </c>
      <c r="B16" s="77">
        <f>SUM(B14:B15)/2</f>
        <v>17.798000000000002</v>
      </c>
      <c r="C16" s="92">
        <f t="shared" si="0"/>
        <v>0.22529113924050634</v>
      </c>
      <c r="D16" s="91">
        <f t="shared" si="1"/>
        <v>1.4831666666666667</v>
      </c>
      <c r="E16" s="72" t="s">
        <v>65</v>
      </c>
      <c r="F16" s="76">
        <f>SUM(F14:F15)/2</f>
        <v>28.187000000000005</v>
      </c>
      <c r="G16" s="92">
        <f t="shared" si="2"/>
        <v>0.35679746835443044</v>
      </c>
      <c r="H16" s="91">
        <f t="shared" si="3"/>
        <v>1.3422380952380955</v>
      </c>
    </row>
    <row r="17" spans="1:7" ht="15" thickBot="1" x14ac:dyDescent="0.35"/>
    <row r="18" spans="1:7" ht="15" thickBot="1" x14ac:dyDescent="0.35">
      <c r="A18" s="79" t="s">
        <v>70</v>
      </c>
      <c r="B18" s="80">
        <f>MIN(B4:B13)</f>
        <v>0</v>
      </c>
      <c r="C18" s="81">
        <f>MIN(C4:C13)</f>
        <v>0</v>
      </c>
      <c r="E18" s="79" t="s">
        <v>70</v>
      </c>
      <c r="F18" s="80">
        <f>MIN(F4:F13)</f>
        <v>20.550000000000004</v>
      </c>
      <c r="G18" s="81">
        <f>MIN(G4:G13)</f>
        <v>0.26012658227848107</v>
      </c>
    </row>
    <row r="19" spans="1:7" ht="15" thickBot="1" x14ac:dyDescent="0.35">
      <c r="A19" s="79" t="s">
        <v>69</v>
      </c>
      <c r="B19" s="80">
        <f>MAX(B4:B13)</f>
        <v>26.240000000000002</v>
      </c>
      <c r="C19" s="81">
        <f>MAX(C4:C13)</f>
        <v>0.33215189873417722</v>
      </c>
      <c r="E19" s="79" t="s">
        <v>69</v>
      </c>
      <c r="F19" s="80">
        <f>MAX(F4:F13)</f>
        <v>35.690000000000005</v>
      </c>
      <c r="G19" s="81">
        <f>MAX(G4:G13)</f>
        <v>0.45177215189873426</v>
      </c>
    </row>
  </sheetData>
  <mergeCells count="2">
    <mergeCell ref="A2:D2"/>
    <mergeCell ref="E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5" sqref="C25"/>
    </sheetView>
  </sheetViews>
  <sheetFormatPr defaultRowHeight="14.4" x14ac:dyDescent="0.3"/>
  <cols>
    <col min="1" max="1" width="16.33203125" customWidth="1"/>
    <col min="2" max="2" width="13.88671875" customWidth="1"/>
    <col min="5" max="5" width="15.88671875" customWidth="1"/>
    <col min="6" max="6" width="14.44140625" customWidth="1"/>
  </cols>
  <sheetData>
    <row r="1" spans="1:8" x14ac:dyDescent="0.3">
      <c r="A1" s="78" t="s">
        <v>43</v>
      </c>
      <c r="B1" s="70"/>
      <c r="C1" s="70"/>
      <c r="D1" s="70"/>
      <c r="E1" s="71"/>
      <c r="F1" s="70"/>
      <c r="G1" s="70"/>
      <c r="H1" s="70"/>
    </row>
    <row r="2" spans="1:8" x14ac:dyDescent="0.3">
      <c r="A2" s="117" t="s">
        <v>39</v>
      </c>
      <c r="B2" s="118"/>
      <c r="C2" s="118"/>
      <c r="D2" s="119"/>
      <c r="E2" s="117" t="s">
        <v>48</v>
      </c>
      <c r="F2" s="118"/>
      <c r="G2" s="118"/>
      <c r="H2" s="119"/>
    </row>
    <row r="3" spans="1:8" x14ac:dyDescent="0.3">
      <c r="A3" s="72" t="s">
        <v>67</v>
      </c>
      <c r="B3" s="73" t="s">
        <v>78</v>
      </c>
      <c r="C3" s="74" t="s">
        <v>72</v>
      </c>
      <c r="D3" s="90" t="s">
        <v>68</v>
      </c>
      <c r="E3" s="72" t="s">
        <v>67</v>
      </c>
      <c r="F3" s="73" t="s">
        <v>81</v>
      </c>
      <c r="G3" s="74" t="s">
        <v>73</v>
      </c>
      <c r="H3" s="90" t="s">
        <v>68</v>
      </c>
    </row>
    <row r="4" spans="1:8" x14ac:dyDescent="0.3">
      <c r="A4" s="84" t="s">
        <v>53</v>
      </c>
      <c r="B4" s="82">
        <f>'День 1'!F13</f>
        <v>89.86999999999999</v>
      </c>
      <c r="C4" s="83">
        <f t="shared" ref="C4:C16" si="0">B4/335</f>
        <v>0.26826865671641786</v>
      </c>
      <c r="D4" s="91">
        <f t="shared" ref="D4:D16" si="1">B4/31.32</f>
        <v>2.8694125159642399</v>
      </c>
      <c r="E4" s="84" t="s">
        <v>53</v>
      </c>
      <c r="F4" s="82">
        <f>'День 1'!F22</f>
        <v>104.94999999999999</v>
      </c>
      <c r="G4" s="83">
        <f t="shared" ref="G4:G16" si="2">F4/335</f>
        <v>0.3132835820895522</v>
      </c>
      <c r="H4" s="91">
        <f t="shared" ref="H4:H16" si="3">F4/91.35</f>
        <v>1.1488779419813901</v>
      </c>
    </row>
    <row r="5" spans="1:8" x14ac:dyDescent="0.3">
      <c r="A5" s="84" t="s">
        <v>54</v>
      </c>
      <c r="B5" s="82">
        <f>'День 2'!F13</f>
        <v>83.52000000000001</v>
      </c>
      <c r="C5" s="83">
        <f t="shared" si="0"/>
        <v>0.24931343283582091</v>
      </c>
      <c r="D5" s="91">
        <f t="shared" si="1"/>
        <v>2.666666666666667</v>
      </c>
      <c r="E5" s="84" t="s">
        <v>54</v>
      </c>
      <c r="F5" s="82">
        <f>'День 2'!F22</f>
        <v>122.58000000000001</v>
      </c>
      <c r="G5" s="83">
        <f t="shared" si="2"/>
        <v>0.36591044776119408</v>
      </c>
      <c r="H5" s="91">
        <f t="shared" si="3"/>
        <v>1.3418719211822663</v>
      </c>
    </row>
    <row r="6" spans="1:8" x14ac:dyDescent="0.3">
      <c r="A6" s="84" t="s">
        <v>55</v>
      </c>
      <c r="B6" s="82">
        <f>'День 3'!F12</f>
        <v>82.12</v>
      </c>
      <c r="C6" s="83">
        <f t="shared" si="0"/>
        <v>0.24513432835820897</v>
      </c>
      <c r="D6" s="91">
        <f t="shared" si="1"/>
        <v>2.6219667943805876</v>
      </c>
      <c r="E6" s="84" t="s">
        <v>55</v>
      </c>
      <c r="F6" s="82">
        <f>'День 3'!F21</f>
        <v>118.03</v>
      </c>
      <c r="G6" s="83">
        <f t="shared" si="2"/>
        <v>0.35232835820895525</v>
      </c>
      <c r="H6" s="91">
        <f t="shared" si="3"/>
        <v>1.2920634920634921</v>
      </c>
    </row>
    <row r="7" spans="1:8" x14ac:dyDescent="0.3">
      <c r="A7" s="84" t="s">
        <v>56</v>
      </c>
      <c r="B7" s="82">
        <f>'День 4'!F13</f>
        <v>9.75</v>
      </c>
      <c r="C7" s="83">
        <f t="shared" si="0"/>
        <v>2.9104477611940297E-2</v>
      </c>
      <c r="D7" s="91">
        <f t="shared" si="1"/>
        <v>0.31130268199233718</v>
      </c>
      <c r="E7" s="84" t="s">
        <v>56</v>
      </c>
      <c r="F7" s="82">
        <f>'День 4'!F23</f>
        <v>111.63</v>
      </c>
      <c r="G7" s="83">
        <f t="shared" si="2"/>
        <v>0.33322388059701491</v>
      </c>
      <c r="H7" s="91">
        <f t="shared" si="3"/>
        <v>1.2220032840722497</v>
      </c>
    </row>
    <row r="8" spans="1:8" x14ac:dyDescent="0.3">
      <c r="A8" s="84" t="s">
        <v>57</v>
      </c>
      <c r="B8" s="82">
        <f>'День 5'!F13</f>
        <v>71.91</v>
      </c>
      <c r="C8" s="83">
        <f t="shared" si="0"/>
        <v>0.21465671641791043</v>
      </c>
      <c r="D8" s="91">
        <f t="shared" si="1"/>
        <v>2.2959770114942528</v>
      </c>
      <c r="E8" s="84" t="s">
        <v>57</v>
      </c>
      <c r="F8" s="82">
        <f>'День 5'!F22</f>
        <v>111.80000000000001</v>
      </c>
      <c r="G8" s="83">
        <f t="shared" si="2"/>
        <v>0.33373134328358212</v>
      </c>
      <c r="H8" s="91">
        <f t="shared" si="3"/>
        <v>1.2238642583470172</v>
      </c>
    </row>
    <row r="9" spans="1:8" x14ac:dyDescent="0.3">
      <c r="A9" s="84" t="s">
        <v>58</v>
      </c>
      <c r="B9" s="82">
        <f>'День 6'!F14</f>
        <v>101.62</v>
      </c>
      <c r="C9" s="83">
        <f t="shared" si="0"/>
        <v>0.30334328358208956</v>
      </c>
      <c r="D9" s="91">
        <f t="shared" si="1"/>
        <v>3.244572158365262</v>
      </c>
      <c r="E9" s="84" t="s">
        <v>58</v>
      </c>
      <c r="F9" s="82">
        <f>'День 6'!F23</f>
        <v>124.41999999999999</v>
      </c>
      <c r="G9" s="83">
        <f t="shared" si="2"/>
        <v>0.37140298507462682</v>
      </c>
      <c r="H9" s="91">
        <f t="shared" si="3"/>
        <v>1.3620142309797483</v>
      </c>
    </row>
    <row r="10" spans="1:8" x14ac:dyDescent="0.3">
      <c r="A10" s="84" t="s">
        <v>59</v>
      </c>
      <c r="B10" s="82">
        <f>'День 7'!F14</f>
        <v>87.17</v>
      </c>
      <c r="C10" s="83">
        <f t="shared" si="0"/>
        <v>0.2602089552238806</v>
      </c>
      <c r="D10" s="91">
        <f t="shared" si="1"/>
        <v>2.7832056194125161</v>
      </c>
      <c r="E10" s="84" t="s">
        <v>59</v>
      </c>
      <c r="F10" s="82">
        <f>'День 7'!F23</f>
        <v>106.28</v>
      </c>
      <c r="G10" s="83">
        <f t="shared" si="2"/>
        <v>0.31725373134328361</v>
      </c>
      <c r="H10" s="91">
        <f t="shared" si="3"/>
        <v>1.1634373289545705</v>
      </c>
    </row>
    <row r="11" spans="1:8" x14ac:dyDescent="0.3">
      <c r="A11" s="84" t="s">
        <v>60</v>
      </c>
      <c r="B11" s="82">
        <f>'День 8'!F13</f>
        <v>89.86999999999999</v>
      </c>
      <c r="C11" s="83">
        <f t="shared" si="0"/>
        <v>0.26826865671641786</v>
      </c>
      <c r="D11" s="91">
        <f t="shared" si="1"/>
        <v>2.8694125159642399</v>
      </c>
      <c r="E11" s="84" t="s">
        <v>60</v>
      </c>
      <c r="F11" s="82">
        <f>'День 8'!F22</f>
        <v>123.06</v>
      </c>
      <c r="G11" s="83">
        <f t="shared" si="2"/>
        <v>0.36734328358208956</v>
      </c>
      <c r="H11" s="91">
        <f t="shared" si="3"/>
        <v>1.3471264367816094</v>
      </c>
    </row>
    <row r="12" spans="1:8" x14ac:dyDescent="0.3">
      <c r="A12" s="84" t="s">
        <v>61</v>
      </c>
      <c r="B12" s="82">
        <f>'День 9'!F13</f>
        <v>92.4</v>
      </c>
      <c r="C12" s="83">
        <f t="shared" si="0"/>
        <v>0.27582089552238809</v>
      </c>
      <c r="D12" s="91">
        <f t="shared" si="1"/>
        <v>2.9501915708812261</v>
      </c>
      <c r="E12" s="84" t="s">
        <v>61</v>
      </c>
      <c r="F12" s="82">
        <f>'День 9'!F22</f>
        <v>106.13999999999999</v>
      </c>
      <c r="G12" s="83">
        <f t="shared" si="2"/>
        <v>0.31683582089552237</v>
      </c>
      <c r="H12" s="91">
        <f t="shared" si="3"/>
        <v>1.1619047619047618</v>
      </c>
    </row>
    <row r="13" spans="1:8" x14ac:dyDescent="0.3">
      <c r="A13" s="84" t="s">
        <v>62</v>
      </c>
      <c r="B13" s="82">
        <f>'День 10'!F13</f>
        <v>83.52000000000001</v>
      </c>
      <c r="C13" s="83">
        <f t="shared" si="0"/>
        <v>0.24931343283582091</v>
      </c>
      <c r="D13" s="91">
        <f t="shared" si="1"/>
        <v>2.666666666666667</v>
      </c>
      <c r="E13" s="84" t="s">
        <v>62</v>
      </c>
      <c r="F13" s="82">
        <f>'День 10'!F22</f>
        <v>112.02000000000001</v>
      </c>
      <c r="G13" s="83">
        <f t="shared" si="2"/>
        <v>0.33438805970149255</v>
      </c>
      <c r="H13" s="91">
        <f t="shared" si="3"/>
        <v>1.2262725779967161</v>
      </c>
    </row>
    <row r="14" spans="1:8" ht="30" customHeight="1" x14ac:dyDescent="0.3">
      <c r="A14" s="72" t="s">
        <v>63</v>
      </c>
      <c r="B14" s="76">
        <f>SUM(B4:B8)/5</f>
        <v>67.433999999999997</v>
      </c>
      <c r="C14" s="92">
        <f t="shared" si="0"/>
        <v>0.2012955223880597</v>
      </c>
      <c r="D14" s="91">
        <f t="shared" si="1"/>
        <v>2.153065134099617</v>
      </c>
      <c r="E14" s="72" t="s">
        <v>63</v>
      </c>
      <c r="F14" s="76">
        <f>SUM(F4:F8)/5</f>
        <v>113.798</v>
      </c>
      <c r="G14" s="92">
        <f t="shared" si="2"/>
        <v>0.33969552238805972</v>
      </c>
      <c r="H14" s="91">
        <f t="shared" si="3"/>
        <v>1.2457361795292832</v>
      </c>
    </row>
    <row r="15" spans="1:8" ht="30" customHeight="1" x14ac:dyDescent="0.3">
      <c r="A15" s="72" t="s">
        <v>64</v>
      </c>
      <c r="B15" s="76">
        <f>SUM(B9:B13)/5</f>
        <v>90.916000000000011</v>
      </c>
      <c r="C15" s="92">
        <f t="shared" si="0"/>
        <v>0.27139104477611942</v>
      </c>
      <c r="D15" s="91">
        <f t="shared" si="1"/>
        <v>2.9028097062579823</v>
      </c>
      <c r="E15" s="72" t="s">
        <v>64</v>
      </c>
      <c r="F15" s="76">
        <f>SUM(F9:F13)/5</f>
        <v>114.38399999999999</v>
      </c>
      <c r="G15" s="92">
        <f t="shared" si="2"/>
        <v>0.34144477611940294</v>
      </c>
      <c r="H15" s="91">
        <f t="shared" si="3"/>
        <v>1.252151067323481</v>
      </c>
    </row>
    <row r="16" spans="1:8" ht="30" customHeight="1" x14ac:dyDescent="0.3">
      <c r="A16" s="72" t="s">
        <v>65</v>
      </c>
      <c r="B16" s="77">
        <f>SUM(B14:B15)/2</f>
        <v>79.175000000000011</v>
      </c>
      <c r="C16" s="92">
        <f t="shared" si="0"/>
        <v>0.23634328358208959</v>
      </c>
      <c r="D16" s="91">
        <f t="shared" si="1"/>
        <v>2.5279374201787999</v>
      </c>
      <c r="E16" s="72" t="s">
        <v>65</v>
      </c>
      <c r="F16" s="76">
        <f>SUM(F14:F15)/2</f>
        <v>114.09099999999999</v>
      </c>
      <c r="G16" s="92">
        <f t="shared" si="2"/>
        <v>0.3405701492537313</v>
      </c>
      <c r="H16" s="91">
        <f t="shared" si="3"/>
        <v>1.248943623426382</v>
      </c>
    </row>
    <row r="17" spans="1:7" ht="15" thickBot="1" x14ac:dyDescent="0.35"/>
    <row r="18" spans="1:7" ht="15" thickBot="1" x14ac:dyDescent="0.35">
      <c r="A18" s="79" t="s">
        <v>70</v>
      </c>
      <c r="B18" s="80">
        <f>MIN(B4:B13)</f>
        <v>9.75</v>
      </c>
      <c r="C18" s="81">
        <f>MIN(C4:C13)</f>
        <v>2.9104477611940297E-2</v>
      </c>
      <c r="E18" s="79" t="s">
        <v>70</v>
      </c>
      <c r="F18" s="80">
        <f>MIN(F4:F13)</f>
        <v>104.94999999999999</v>
      </c>
      <c r="G18" s="81">
        <f>MIN(G4:G13)</f>
        <v>0.3132835820895522</v>
      </c>
    </row>
    <row r="19" spans="1:7" ht="15" thickBot="1" x14ac:dyDescent="0.35">
      <c r="A19" s="79" t="s">
        <v>69</v>
      </c>
      <c r="B19" s="80">
        <f>MAX(B4:B13)</f>
        <v>101.62</v>
      </c>
      <c r="C19" s="81">
        <f>MAX(C4:C13)</f>
        <v>0.30334328358208956</v>
      </c>
      <c r="E19" s="79" t="s">
        <v>69</v>
      </c>
      <c r="F19" s="80">
        <f>MAX(F4:F13)</f>
        <v>124.41999999999999</v>
      </c>
      <c r="G19" s="81">
        <f>MAX(G4:G13)</f>
        <v>0.37140298507462682</v>
      </c>
    </row>
  </sheetData>
  <mergeCells count="2">
    <mergeCell ref="A2:D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Средний показатель</vt:lpstr>
      <vt:lpstr>Калорийность</vt:lpstr>
      <vt:lpstr>Белки</vt:lpstr>
      <vt:lpstr>Жиры</vt:lpstr>
      <vt:lpstr>Углеводы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2024-12-02T05:56:56Z</dcterms:modified>
</cp:coreProperties>
</file>