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5348" windowHeight="6888" tabRatio="780" activeTab="10"/>
  </bookViews>
  <sheets>
    <sheet name="День 1" sheetId="1" r:id="rId1"/>
    <sheet name="День 2" sheetId="2" r:id="rId2"/>
    <sheet name="День 3" sheetId="3" r:id="rId3"/>
    <sheet name="День 4" sheetId="4" r:id="rId4"/>
    <sheet name="День 5" sheetId="5" r:id="rId5"/>
    <sheet name="День 6" sheetId="6" r:id="rId6"/>
    <sheet name="День 7" sheetId="7" r:id="rId7"/>
    <sheet name="День 8" sheetId="8" r:id="rId8"/>
    <sheet name="День 9" sheetId="9" r:id="rId9"/>
    <sheet name="День 10" sheetId="10" r:id="rId10"/>
    <sheet name="День 11" sheetId="11" r:id="rId11"/>
    <sheet name="День 12" sheetId="12" r:id="rId12"/>
    <sheet name="Средний показатель" sheetId="13" r:id="rId13"/>
    <sheet name="Калорийность" sheetId="14" r:id="rId14"/>
    <sheet name="Белки" sheetId="15" r:id="rId15"/>
    <sheet name="Жиры" sheetId="16" r:id="rId16"/>
    <sheet name="Углеводы" sheetId="17" r:id="rId17"/>
  </sheets>
  <calcPr calcId="162913"/>
</workbook>
</file>

<file path=xl/calcChain.xml><?xml version="1.0" encoding="utf-8"?>
<calcChain xmlns="http://schemas.openxmlformats.org/spreadsheetml/2006/main">
  <c r="D18" i="1" l="1"/>
  <c r="E18" i="1"/>
  <c r="F18" i="1"/>
  <c r="G18" i="1"/>
  <c r="C18" i="1"/>
  <c r="G19" i="1" l="1"/>
  <c r="F19" i="1"/>
  <c r="E19" i="1"/>
  <c r="D19" i="1"/>
  <c r="C19" i="1"/>
  <c r="C17" i="4" l="1"/>
  <c r="D17" i="4"/>
  <c r="E17" i="4"/>
  <c r="F17" i="4"/>
  <c r="G17" i="4"/>
  <c r="B4" i="14" l="1"/>
  <c r="C4" i="14" s="1"/>
  <c r="B4" i="17"/>
  <c r="C4" i="17" s="1"/>
  <c r="B4" i="16"/>
  <c r="C4" i="16" s="1"/>
  <c r="B4" i="15"/>
  <c r="C4" i="15" s="1"/>
  <c r="O22" i="12"/>
  <c r="N22" i="12"/>
  <c r="M22" i="12"/>
  <c r="L22" i="12"/>
  <c r="K22" i="12"/>
  <c r="J22" i="12"/>
  <c r="I22" i="12"/>
  <c r="H22" i="12"/>
  <c r="G22" i="12"/>
  <c r="F22" i="12"/>
  <c r="E22" i="12"/>
  <c r="D22" i="12"/>
  <c r="C22" i="12"/>
  <c r="O13" i="12"/>
  <c r="N13" i="12"/>
  <c r="N23" i="12" s="1"/>
  <c r="M13" i="12"/>
  <c r="L13" i="12"/>
  <c r="L23" i="12" s="1"/>
  <c r="K13" i="12"/>
  <c r="J13" i="12"/>
  <c r="J23" i="12" s="1"/>
  <c r="I13" i="12"/>
  <c r="H13" i="12"/>
  <c r="H23" i="12" s="1"/>
  <c r="G13" i="12"/>
  <c r="F13" i="12"/>
  <c r="F23" i="12" s="1"/>
  <c r="E13" i="12"/>
  <c r="D13" i="12"/>
  <c r="D23" i="12" s="1"/>
  <c r="C13" i="12"/>
  <c r="B3" i="12"/>
  <c r="B2" i="12"/>
  <c r="O22" i="11"/>
  <c r="N22" i="11"/>
  <c r="M22" i="11"/>
  <c r="L22" i="11"/>
  <c r="K22" i="11"/>
  <c r="J22" i="11"/>
  <c r="I22" i="11"/>
  <c r="H22" i="11"/>
  <c r="G22" i="11"/>
  <c r="F22" i="11"/>
  <c r="E22" i="11"/>
  <c r="D22" i="11"/>
  <c r="C22" i="11"/>
  <c r="O13" i="11"/>
  <c r="N13" i="11"/>
  <c r="M13" i="11"/>
  <c r="L13" i="11"/>
  <c r="K13" i="11"/>
  <c r="J13" i="11"/>
  <c r="I13" i="11"/>
  <c r="H13" i="11"/>
  <c r="G13" i="11"/>
  <c r="F13" i="11"/>
  <c r="E13" i="11"/>
  <c r="D13" i="11"/>
  <c r="C13" i="11"/>
  <c r="B3" i="11"/>
  <c r="B2" i="11"/>
  <c r="G18" i="10"/>
  <c r="F18" i="10"/>
  <c r="E18" i="10"/>
  <c r="D18" i="10"/>
  <c r="C18" i="10"/>
  <c r="B13" i="14"/>
  <c r="C13" i="14" s="1"/>
  <c r="B13" i="17"/>
  <c r="C13" i="17" s="1"/>
  <c r="B13" i="16"/>
  <c r="C13" i="16" s="1"/>
  <c r="B13" i="15"/>
  <c r="C13" i="15" s="1"/>
  <c r="G20" i="9"/>
  <c r="F20" i="9"/>
  <c r="E20" i="9"/>
  <c r="D20" i="9"/>
  <c r="C20" i="9"/>
  <c r="B12" i="14"/>
  <c r="C12" i="14" s="1"/>
  <c r="B12" i="17"/>
  <c r="C12" i="17" s="1"/>
  <c r="B12" i="16"/>
  <c r="C12" i="16" s="1"/>
  <c r="B12" i="15"/>
  <c r="C12" i="15" s="1"/>
  <c r="G18" i="8"/>
  <c r="F18" i="8"/>
  <c r="E18" i="8"/>
  <c r="D18" i="8"/>
  <c r="C18" i="8"/>
  <c r="B11" i="14"/>
  <c r="C11" i="14" s="1"/>
  <c r="B11" i="17"/>
  <c r="C11" i="17" s="1"/>
  <c r="B11" i="16"/>
  <c r="C11" i="16" s="1"/>
  <c r="B11" i="15"/>
  <c r="C11" i="15" s="1"/>
  <c r="G17" i="7"/>
  <c r="F17" i="7"/>
  <c r="E17" i="7"/>
  <c r="D17" i="7"/>
  <c r="C17" i="7"/>
  <c r="B10" i="14"/>
  <c r="C10" i="14" s="1"/>
  <c r="B10" i="17"/>
  <c r="C10" i="17" s="1"/>
  <c r="B10" i="16"/>
  <c r="C10" i="16" s="1"/>
  <c r="B10" i="15"/>
  <c r="C10" i="15" s="1"/>
  <c r="G17" i="6"/>
  <c r="F17" i="6"/>
  <c r="E17" i="6"/>
  <c r="D17" i="6"/>
  <c r="C17" i="6"/>
  <c r="B9" i="14"/>
  <c r="C9" i="14" s="1"/>
  <c r="B9" i="17"/>
  <c r="C9" i="17" s="1"/>
  <c r="B9" i="16"/>
  <c r="C9" i="16" s="1"/>
  <c r="B9" i="15"/>
  <c r="C9" i="15" s="1"/>
  <c r="G18" i="5"/>
  <c r="F18" i="5"/>
  <c r="E18" i="5"/>
  <c r="D18" i="5"/>
  <c r="C18" i="5"/>
  <c r="B8" i="14"/>
  <c r="C8" i="14" s="1"/>
  <c r="B8" i="17"/>
  <c r="C8" i="17" s="1"/>
  <c r="B8" i="16"/>
  <c r="C8" i="16" s="1"/>
  <c r="B8" i="15"/>
  <c r="C8" i="15" s="1"/>
  <c r="C18" i="4"/>
  <c r="G18" i="3"/>
  <c r="F6" i="14" s="1"/>
  <c r="F18" i="3"/>
  <c r="E18" i="3"/>
  <c r="D18" i="3"/>
  <c r="C18" i="3"/>
  <c r="B6" i="14"/>
  <c r="C6" i="14" s="1"/>
  <c r="B6" i="17"/>
  <c r="C6" i="17" s="1"/>
  <c r="B6" i="16"/>
  <c r="C6" i="16" s="1"/>
  <c r="B6" i="15"/>
  <c r="C6" i="15" s="1"/>
  <c r="N7" i="13"/>
  <c r="J7" i="13"/>
  <c r="H7" i="13"/>
  <c r="G17" i="2"/>
  <c r="F5" i="14" s="1"/>
  <c r="F17" i="2"/>
  <c r="E17" i="2"/>
  <c r="D17" i="2"/>
  <c r="C17" i="2"/>
  <c r="B5" i="14"/>
  <c r="C5" i="14" s="1"/>
  <c r="B5" i="17"/>
  <c r="C5" i="17" s="1"/>
  <c r="B5" i="16"/>
  <c r="C5" i="16" s="1"/>
  <c r="B5" i="15"/>
  <c r="C5" i="15" s="1"/>
  <c r="C23" i="11" l="1"/>
  <c r="E23" i="11"/>
  <c r="G23" i="11"/>
  <c r="I23" i="11"/>
  <c r="K23" i="11"/>
  <c r="M23" i="11"/>
  <c r="O23" i="11"/>
  <c r="B7" i="16"/>
  <c r="C7" i="16" s="1"/>
  <c r="E18" i="4"/>
  <c r="B7" i="14"/>
  <c r="C7" i="14" s="1"/>
  <c r="G18" i="4"/>
  <c r="B7" i="15"/>
  <c r="C7" i="15" s="1"/>
  <c r="D18" i="4"/>
  <c r="B7" i="17"/>
  <c r="C7" i="17" s="1"/>
  <c r="F18" i="4"/>
  <c r="D23" i="11"/>
  <c r="F23" i="11"/>
  <c r="H23" i="11"/>
  <c r="J23" i="11"/>
  <c r="L23" i="11"/>
  <c r="N23" i="11"/>
  <c r="C23" i="12"/>
  <c r="E23" i="12"/>
  <c r="G23" i="12"/>
  <c r="I23" i="12"/>
  <c r="K23" i="12"/>
  <c r="M23" i="12"/>
  <c r="O23" i="12"/>
  <c r="M7" i="13"/>
  <c r="M9" i="13" s="1"/>
  <c r="K7" i="13"/>
  <c r="K9" i="13" s="1"/>
  <c r="I7" i="13"/>
  <c r="I9" i="13" s="1"/>
  <c r="L7" i="13"/>
  <c r="L9" i="13" s="1"/>
  <c r="G7" i="13"/>
  <c r="G9" i="13" s="1"/>
  <c r="H2" i="13"/>
  <c r="H4" i="13" s="1"/>
  <c r="J2" i="13"/>
  <c r="J4" i="13" s="1"/>
  <c r="L2" i="13"/>
  <c r="L4" i="13" s="1"/>
  <c r="N2" i="13"/>
  <c r="N4" i="13" s="1"/>
  <c r="G2" i="13"/>
  <c r="G4" i="13" s="1"/>
  <c r="K2" i="13"/>
  <c r="K4" i="13" s="1"/>
  <c r="C18" i="2"/>
  <c r="C19" i="3"/>
  <c r="G19" i="3"/>
  <c r="G6" i="14" s="1"/>
  <c r="C19" i="5"/>
  <c r="C18" i="6"/>
  <c r="C18" i="7"/>
  <c r="C19" i="8"/>
  <c r="C21" i="9"/>
  <c r="C19" i="10"/>
  <c r="F13" i="16"/>
  <c r="G13" i="16" s="1"/>
  <c r="E19" i="10"/>
  <c r="F13" i="15"/>
  <c r="G13" i="15" s="1"/>
  <c r="D19" i="10"/>
  <c r="F13" i="14"/>
  <c r="G13" i="14" s="1"/>
  <c r="G19" i="10"/>
  <c r="F13" i="17"/>
  <c r="G13" i="17" s="1"/>
  <c r="F19" i="10"/>
  <c r="F12" i="15"/>
  <c r="G12" i="15" s="1"/>
  <c r="D21" i="9"/>
  <c r="F12" i="14"/>
  <c r="G12" i="14" s="1"/>
  <c r="G21" i="9"/>
  <c r="F12" i="17"/>
  <c r="G12" i="17" s="1"/>
  <c r="F21" i="9"/>
  <c r="F12" i="16"/>
  <c r="G12" i="16" s="1"/>
  <c r="E21" i="9"/>
  <c r="F11" i="16"/>
  <c r="G11" i="16" s="1"/>
  <c r="E19" i="8"/>
  <c r="F11" i="15"/>
  <c r="G11" i="15" s="1"/>
  <c r="D19" i="8"/>
  <c r="F11" i="14"/>
  <c r="G11" i="14" s="1"/>
  <c r="G19" i="8"/>
  <c r="F11" i="17"/>
  <c r="G11" i="17" s="1"/>
  <c r="F19" i="8"/>
  <c r="F10" i="15"/>
  <c r="G10" i="15" s="1"/>
  <c r="D18" i="7"/>
  <c r="F10" i="14"/>
  <c r="G10" i="14" s="1"/>
  <c r="G18" i="7"/>
  <c r="F10" i="17"/>
  <c r="G10" i="17" s="1"/>
  <c r="F18" i="7"/>
  <c r="F10" i="16"/>
  <c r="G10" i="16" s="1"/>
  <c r="E18" i="7"/>
  <c r="F9" i="14"/>
  <c r="G9" i="14" s="1"/>
  <c r="G18" i="6"/>
  <c r="F9" i="15"/>
  <c r="G9" i="15" s="1"/>
  <c r="D18" i="6"/>
  <c r="F9" i="17"/>
  <c r="G9" i="17" s="1"/>
  <c r="F18" i="6"/>
  <c r="F9" i="16"/>
  <c r="G9" i="16" s="1"/>
  <c r="E18" i="6"/>
  <c r="F8" i="16"/>
  <c r="G8" i="16" s="1"/>
  <c r="E19" i="5"/>
  <c r="F8" i="15"/>
  <c r="G8" i="15" s="1"/>
  <c r="D19" i="5"/>
  <c r="F8" i="14"/>
  <c r="G8" i="14" s="1"/>
  <c r="G19" i="5"/>
  <c r="F8" i="17"/>
  <c r="G8" i="17" s="1"/>
  <c r="F19" i="5"/>
  <c r="F7" i="16"/>
  <c r="G7" i="16" s="1"/>
  <c r="F7" i="15"/>
  <c r="G7" i="15" s="1"/>
  <c r="F7" i="14"/>
  <c r="G7" i="14" s="1"/>
  <c r="F7" i="17"/>
  <c r="G7" i="17" s="1"/>
  <c r="F6" i="16"/>
  <c r="G6" i="16" s="1"/>
  <c r="E19" i="3"/>
  <c r="F6" i="15"/>
  <c r="G6" i="15" s="1"/>
  <c r="D19" i="3"/>
  <c r="F6" i="17"/>
  <c r="G6" i="17" s="1"/>
  <c r="F19" i="3"/>
  <c r="G5" i="14"/>
  <c r="G18" i="2"/>
  <c r="F5" i="17"/>
  <c r="G5" i="17" s="1"/>
  <c r="F18" i="2"/>
  <c r="F5" i="16"/>
  <c r="G5" i="16" s="1"/>
  <c r="E18" i="2"/>
  <c r="F5" i="15"/>
  <c r="G5" i="15" s="1"/>
  <c r="D18" i="2"/>
  <c r="F4" i="15"/>
  <c r="G4" i="15" s="1"/>
  <c r="F4" i="14"/>
  <c r="G4" i="14" s="1"/>
  <c r="F4" i="17"/>
  <c r="G4" i="17" s="1"/>
  <c r="F4" i="16"/>
  <c r="G4" i="16" s="1"/>
  <c r="D13" i="15"/>
  <c r="D13" i="16"/>
  <c r="D13" i="17"/>
  <c r="D13" i="14"/>
  <c r="H13" i="15"/>
  <c r="D12" i="15"/>
  <c r="D12" i="16"/>
  <c r="D12" i="17"/>
  <c r="D12" i="14"/>
  <c r="D11" i="15"/>
  <c r="D11" i="16"/>
  <c r="D11" i="17"/>
  <c r="D11" i="14"/>
  <c r="D10" i="15"/>
  <c r="D10" i="16"/>
  <c r="D10" i="17"/>
  <c r="D10" i="14"/>
  <c r="D9" i="15"/>
  <c r="B15" i="15"/>
  <c r="C15" i="15" s="1"/>
  <c r="D9" i="16"/>
  <c r="B15" i="16"/>
  <c r="C15" i="16" s="1"/>
  <c r="B15" i="17"/>
  <c r="C15" i="17" s="1"/>
  <c r="D9" i="17"/>
  <c r="D9" i="14"/>
  <c r="B15" i="14"/>
  <c r="C15" i="14" s="1"/>
  <c r="D8" i="15"/>
  <c r="D8" i="16"/>
  <c r="D8" i="17"/>
  <c r="D8" i="14"/>
  <c r="D6" i="15"/>
  <c r="D6" i="16"/>
  <c r="D6" i="17"/>
  <c r="D6" i="14"/>
  <c r="H6" i="14"/>
  <c r="D5" i="15"/>
  <c r="D5" i="16"/>
  <c r="D5" i="17"/>
  <c r="D5" i="14"/>
  <c r="I2" i="13"/>
  <c r="I4" i="13" s="1"/>
  <c r="M2" i="13"/>
  <c r="M4" i="13" s="1"/>
  <c r="D4" i="15"/>
  <c r="D4" i="16"/>
  <c r="D4" i="17"/>
  <c r="D4" i="14"/>
  <c r="B18" i="14"/>
  <c r="B20" i="13"/>
  <c r="B7" i="13"/>
  <c r="B9" i="13" s="1"/>
  <c r="B19" i="13"/>
  <c r="C7" i="13"/>
  <c r="C9" i="13" s="1"/>
  <c r="F20" i="13"/>
  <c r="E7" i="13"/>
  <c r="E9" i="13" s="1"/>
  <c r="F7" i="13"/>
  <c r="F9" i="13" s="1"/>
  <c r="F19" i="13"/>
  <c r="F16" i="13"/>
  <c r="F17" i="13"/>
  <c r="E2" i="13"/>
  <c r="E4" i="13" s="1"/>
  <c r="D7" i="13"/>
  <c r="D9" i="13" s="1"/>
  <c r="F2" i="13"/>
  <c r="F4" i="13" s="1"/>
  <c r="D2" i="13"/>
  <c r="D4" i="13" s="1"/>
  <c r="C2" i="13"/>
  <c r="C4" i="13" s="1"/>
  <c r="B2" i="13"/>
  <c r="B4" i="13" s="1"/>
  <c r="B17" i="13"/>
  <c r="B16" i="13"/>
  <c r="J9" i="13"/>
  <c r="N9" i="13"/>
  <c r="H9" i="13"/>
  <c r="H8" i="16" l="1"/>
  <c r="B19" i="16"/>
  <c r="B18" i="16"/>
  <c r="B19" i="14"/>
  <c r="B18" i="17"/>
  <c r="B19" i="17"/>
  <c r="B14" i="15"/>
  <c r="C14" i="15" s="1"/>
  <c r="B19" i="15"/>
  <c r="D7" i="17"/>
  <c r="B14" i="14"/>
  <c r="C14" i="14" s="1"/>
  <c r="B14" i="17"/>
  <c r="C14" i="17" s="1"/>
  <c r="B14" i="16"/>
  <c r="C14" i="16" s="1"/>
  <c r="B18" i="15"/>
  <c r="D7" i="14"/>
  <c r="D7" i="15"/>
  <c r="D7" i="16"/>
  <c r="H12" i="15"/>
  <c r="H8" i="14"/>
  <c r="H12" i="17"/>
  <c r="H7" i="16"/>
  <c r="H11" i="14"/>
  <c r="H11" i="16"/>
  <c r="H9" i="17"/>
  <c r="M12" i="13"/>
  <c r="M14" i="13" s="1"/>
  <c r="I12" i="13"/>
  <c r="I14" i="13" s="1"/>
  <c r="K12" i="13"/>
  <c r="K14" i="13" s="1"/>
  <c r="H10" i="17"/>
  <c r="H9" i="14"/>
  <c r="J12" i="13"/>
  <c r="J14" i="13" s="1"/>
  <c r="N12" i="13"/>
  <c r="N14" i="13" s="1"/>
  <c r="H6" i="17"/>
  <c r="H7" i="14"/>
  <c r="H9" i="15"/>
  <c r="H6" i="16"/>
  <c r="H10" i="15"/>
  <c r="H7" i="15"/>
  <c r="H4" i="15"/>
  <c r="H4" i="17"/>
  <c r="H13" i="17"/>
  <c r="H13" i="14"/>
  <c r="H13" i="16"/>
  <c r="H12" i="14"/>
  <c r="H12" i="16"/>
  <c r="F15" i="17"/>
  <c r="G15" i="17" s="1"/>
  <c r="H11" i="15"/>
  <c r="H11" i="17"/>
  <c r="F15" i="14"/>
  <c r="G15" i="14" s="1"/>
  <c r="H10" i="14"/>
  <c r="H10" i="16"/>
  <c r="F15" i="16"/>
  <c r="G15" i="16" s="1"/>
  <c r="H9" i="16"/>
  <c r="F15" i="15"/>
  <c r="G15" i="15" s="1"/>
  <c r="H8" i="15"/>
  <c r="H8" i="17"/>
  <c r="H7" i="17"/>
  <c r="H6" i="15"/>
  <c r="H5" i="17"/>
  <c r="H5" i="15"/>
  <c r="F18" i="17"/>
  <c r="H5" i="16"/>
  <c r="F18" i="15"/>
  <c r="H5" i="14"/>
  <c r="F14" i="16"/>
  <c r="G14" i="16" s="1"/>
  <c r="F18" i="14"/>
  <c r="F19" i="14"/>
  <c r="F19" i="15"/>
  <c r="F14" i="15"/>
  <c r="G14" i="15" s="1"/>
  <c r="F14" i="14"/>
  <c r="G14" i="14" s="1"/>
  <c r="H4" i="14"/>
  <c r="H4" i="16"/>
  <c r="F19" i="16"/>
  <c r="F18" i="16"/>
  <c r="F19" i="17"/>
  <c r="F14" i="17"/>
  <c r="G14" i="17" s="1"/>
  <c r="H15" i="14"/>
  <c r="D15" i="14"/>
  <c r="D15" i="17"/>
  <c r="D15" i="16"/>
  <c r="D15" i="15"/>
  <c r="G19" i="14"/>
  <c r="G18" i="14"/>
  <c r="G19" i="17"/>
  <c r="G18" i="17"/>
  <c r="G18" i="16"/>
  <c r="G19" i="16"/>
  <c r="G19" i="15"/>
  <c r="G18" i="15"/>
  <c r="C18" i="14"/>
  <c r="C19" i="14"/>
  <c r="C19" i="17"/>
  <c r="C18" i="17"/>
  <c r="C19" i="16"/>
  <c r="C18" i="16"/>
  <c r="C18" i="15"/>
  <c r="C19" i="15"/>
  <c r="G12" i="13"/>
  <c r="G14" i="13" s="1"/>
  <c r="B12" i="13"/>
  <c r="B14" i="13" s="1"/>
  <c r="F23" i="13"/>
  <c r="E12" i="13"/>
  <c r="E14" i="13" s="1"/>
  <c r="F12" i="13"/>
  <c r="F14" i="13" s="1"/>
  <c r="F22" i="13"/>
  <c r="D12" i="13"/>
  <c r="D14" i="13" s="1"/>
  <c r="C12" i="13"/>
  <c r="C14" i="13" s="1"/>
  <c r="H12" i="13"/>
  <c r="H14" i="13" s="1"/>
  <c r="L12" i="13"/>
  <c r="L14" i="13" s="1"/>
  <c r="D14" i="17" l="1"/>
  <c r="B16" i="14"/>
  <c r="C16" i="14" s="1"/>
  <c r="B16" i="15"/>
  <c r="C16" i="15" s="1"/>
  <c r="D14" i="15"/>
  <c r="B16" i="17"/>
  <c r="C16" i="17" s="1"/>
  <c r="D14" i="16"/>
  <c r="B16" i="16"/>
  <c r="C16" i="16" s="1"/>
  <c r="D14" i="14"/>
  <c r="H15" i="17"/>
  <c r="H15" i="16"/>
  <c r="H15" i="15"/>
  <c r="F16" i="15"/>
  <c r="G16" i="15" s="1"/>
  <c r="H14" i="14"/>
  <c r="F16" i="16"/>
  <c r="G16" i="16" s="1"/>
  <c r="H14" i="16"/>
  <c r="F16" i="14"/>
  <c r="G16" i="14" s="1"/>
  <c r="H14" i="15"/>
  <c r="F16" i="17"/>
  <c r="G16" i="17" s="1"/>
  <c r="H14" i="17"/>
  <c r="D16" i="14" l="1"/>
  <c r="D16" i="16"/>
  <c r="D16" i="15"/>
  <c r="D16" i="17"/>
  <c r="H16" i="15"/>
  <c r="H16" i="16"/>
  <c r="H16" i="14"/>
  <c r="H16" i="17"/>
</calcChain>
</file>

<file path=xl/sharedStrings.xml><?xml version="1.0" encoding="utf-8"?>
<sst xmlns="http://schemas.openxmlformats.org/spreadsheetml/2006/main" count="529" uniqueCount="145">
  <si>
    <t>День:</t>
  </si>
  <si>
    <t>Сезон:</t>
  </si>
  <si>
    <t>Возрастная категория:</t>
  </si>
  <si>
    <t>№ рец.</t>
  </si>
  <si>
    <t>Прием пищи, наименование блюда</t>
  </si>
  <si>
    <t>Масса порции, г</t>
  </si>
  <si>
    <t>Пищевые вещества, г</t>
  </si>
  <si>
    <t>Энергетическая ценность, ккал</t>
  </si>
  <si>
    <t>Витамины, мг</t>
  </si>
  <si>
    <t>Минеральные вещества, мг</t>
  </si>
  <si>
    <t>белки</t>
  </si>
  <si>
    <t>жиры</t>
  </si>
  <si>
    <t>углеводы</t>
  </si>
  <si>
    <t>B1</t>
  </si>
  <si>
    <t>C</t>
  </si>
  <si>
    <t>A</t>
  </si>
  <si>
    <t>E</t>
  </si>
  <si>
    <t>Ca</t>
  </si>
  <si>
    <t>P</t>
  </si>
  <si>
    <t>Mg</t>
  </si>
  <si>
    <t>Fe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</si>
  <si>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</si>
  <si>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</si>
  <si>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</si>
  <si>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</si>
  <si>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</si>
  <si>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</si>
  <si>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</si>
  <si>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</si>
  <si>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</si>
  <si>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</si>
  <si>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</si>
  <si>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</si>
  <si>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</si>
  <si>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</si>
  <si>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</si>
  <si>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ЗАВТРАК</t>
  </si>
  <si>
    <t>ОБЕД</t>
  </si>
  <si>
    <t>ИТОГО ЗА ДЕНЬ:</t>
  </si>
  <si>
    <t>День 11</t>
  </si>
  <si>
    <t>День 12</t>
  </si>
  <si>
    <t>Завтрак</t>
  </si>
  <si>
    <t>Масса порции</t>
  </si>
  <si>
    <t>Белки</t>
  </si>
  <si>
    <t>Жиры</t>
  </si>
  <si>
    <t>Углеводы</t>
  </si>
  <si>
    <t>Энергетическая ценность</t>
  </si>
  <si>
    <t>сумма</t>
  </si>
  <si>
    <t>количестиво дней</t>
  </si>
  <si>
    <t>средняя</t>
  </si>
  <si>
    <t>Обед</t>
  </si>
  <si>
    <t>ОБЩЕЕ</t>
  </si>
  <si>
    <t>макс</t>
  </si>
  <si>
    <t>мин</t>
  </si>
  <si>
    <t>Общее</t>
  </si>
  <si>
    <t>1-й день</t>
  </si>
  <si>
    <t>2-й день</t>
  </si>
  <si>
    <t>3-й день</t>
  </si>
  <si>
    <t>4-й день</t>
  </si>
  <si>
    <t>5-й день</t>
  </si>
  <si>
    <t>6-й день</t>
  </si>
  <si>
    <t>7-й день</t>
  </si>
  <si>
    <t>8-й день</t>
  </si>
  <si>
    <t>9-й день</t>
  </si>
  <si>
    <t>10-й день</t>
  </si>
  <si>
    <t xml:space="preserve">В среднем за первую неделю </t>
  </si>
  <si>
    <t xml:space="preserve">В среднем за вторую неделю </t>
  </si>
  <si>
    <t>В среднем за цикл</t>
  </si>
  <si>
    <t xml:space="preserve">Калорийность </t>
  </si>
  <si>
    <t xml:space="preserve">норма </t>
  </si>
  <si>
    <t>+/-5%</t>
  </si>
  <si>
    <t>максимум</t>
  </si>
  <si>
    <t>минимум</t>
  </si>
  <si>
    <t>20-25%</t>
  </si>
  <si>
    <t>30-35%</t>
  </si>
  <si>
    <t>23.10-26.95</t>
  </si>
  <si>
    <t>15.40-19.25</t>
  </si>
  <si>
    <t>15.80-19.75</t>
  </si>
  <si>
    <t>23.70-27.65</t>
  </si>
  <si>
    <t>67.00-83.75</t>
  </si>
  <si>
    <t>470.0-587.5</t>
  </si>
  <si>
    <t>705.0-822.5</t>
  </si>
  <si>
    <t>100.50-117.25</t>
  </si>
  <si>
    <t>Хлеб р/пшеничный</t>
  </si>
  <si>
    <t>Хлеб пшеничный</t>
  </si>
  <si>
    <t>Вес блюда</t>
  </si>
  <si>
    <t>№ рецептуры</t>
  </si>
  <si>
    <t>Прием пищи</t>
  </si>
  <si>
    <t>итого за завтрак</t>
  </si>
  <si>
    <t>итого за обед</t>
  </si>
  <si>
    <t>Неделя 1       День 2</t>
  </si>
  <si>
    <t xml:space="preserve">Салат из капусты белокачанной </t>
  </si>
  <si>
    <t>Суп гороховый на мясном  бульоне</t>
  </si>
  <si>
    <t xml:space="preserve">Макаронные изделия отварные </t>
  </si>
  <si>
    <t>Бефстроганов из отварной говядины</t>
  </si>
  <si>
    <t xml:space="preserve">Сок фруктовый </t>
  </si>
  <si>
    <t xml:space="preserve">Хлеб рж- пшеничный  </t>
  </si>
  <si>
    <t>Кукуруза консервированная</t>
  </si>
  <si>
    <t>Суп картофельный с фрикадельками</t>
  </si>
  <si>
    <t xml:space="preserve">Каша гречневая по купечески с курицей </t>
  </si>
  <si>
    <t xml:space="preserve">Компот из смеси сухофруктов </t>
  </si>
  <si>
    <t xml:space="preserve">Хлеб пшеничный </t>
  </si>
  <si>
    <t>326</t>
  </si>
  <si>
    <t>501</t>
  </si>
  <si>
    <t>108</t>
  </si>
  <si>
    <t>110</t>
  </si>
  <si>
    <t>Лук нарезной с растительным маслом</t>
  </si>
  <si>
    <t xml:space="preserve">Салат из моркови с яблоками и курагой </t>
  </si>
  <si>
    <t>Суп крестьянский с крупой на курином бульоне</t>
  </si>
  <si>
    <t>Рагу из овощей с курицей</t>
  </si>
  <si>
    <t>Компот из ягод замороженных</t>
  </si>
  <si>
    <t>Приём пищи</t>
  </si>
  <si>
    <t>Наименование блюда</t>
  </si>
  <si>
    <t xml:space="preserve">Винегрет овощной </t>
  </si>
  <si>
    <t>Борщ с капустой и картофелем на курином бульоне</t>
  </si>
  <si>
    <t xml:space="preserve">Рис отварной </t>
  </si>
  <si>
    <t>Котлеты или биточки рыбные в соусе</t>
  </si>
  <si>
    <t>Компот из плодов сушеных ягод (курага)</t>
  </si>
  <si>
    <t xml:space="preserve">Ххлеб рж- пшеничный  </t>
  </si>
  <si>
    <t>Неделя 1       День 5</t>
  </si>
  <si>
    <t xml:space="preserve">Щи из свежей капусты на курином бульоне </t>
  </si>
  <si>
    <t xml:space="preserve">Пюре из гороха </t>
  </si>
  <si>
    <t xml:space="preserve">Птица в соусе с томатом </t>
  </si>
  <si>
    <t>Неделя 2       День 6</t>
  </si>
  <si>
    <t>Салат витаминный</t>
  </si>
  <si>
    <t>Суп гороховый на мясном бульоне</t>
  </si>
  <si>
    <t>Плов из отварной говядины</t>
  </si>
  <si>
    <t>Неделя 2       День 7</t>
  </si>
  <si>
    <t>Салат из моркови и яблок</t>
  </si>
  <si>
    <t>Рассольник ленинградский на мясном  бульоне</t>
  </si>
  <si>
    <t xml:space="preserve">Пюре картофельное </t>
  </si>
  <si>
    <t xml:space="preserve">Котлеты из говядины </t>
  </si>
  <si>
    <t>Борщ с капустой и картофелем на мясном  бульоне</t>
  </si>
  <si>
    <t xml:space="preserve">Жаркое по домашнему </t>
  </si>
  <si>
    <t>Неделя 2       День 8</t>
  </si>
  <si>
    <t xml:space="preserve">Горошек зеленый консервированный </t>
  </si>
  <si>
    <t>Суп картофельный с макаронными изделиями на курином бульоне</t>
  </si>
  <si>
    <t>Неделя 2       День 9</t>
  </si>
  <si>
    <t>Котлеты или биточки из птицы припущенные</t>
  </si>
  <si>
    <t>Неделя 2       День 10</t>
  </si>
  <si>
    <t xml:space="preserve">Свекольник на мясном бульоне </t>
  </si>
  <si>
    <t xml:space="preserve">Тефтели из говядины </t>
  </si>
  <si>
    <t>Неделя 1        День 1</t>
  </si>
  <si>
    <t>Неделя 1       День 3</t>
  </si>
  <si>
    <t>Неделя 1       День4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</si>
</sst>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name val="Arial Cyr"/>
      <charset val="204"/>
    </font>
    <font>
      <b/>
      <sz val="10"/>
      <color theme="1"/>
      <name val="Arial"/>
      <family val="2"/>
      <charset val="204"/>
    </font>
    <font>
      <sz val="11"/>
      <name val="Calibri"/>
      <family val="2"/>
      <charset val="204"/>
      <scheme val="minor"/>
    </font>
    <font>
      <b/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name val="Arial"/>
      <family val="2"/>
      <charset val="204"/>
    </font>
    <font>
      <b/>
      <sz val="10"/>
      <color rgb="FFFF0000"/>
      <name val="Arial"/>
      <family val="2"/>
      <charset val="204"/>
    </font>
    <font>
      <sz val="10"/>
      <color rgb="FFFF0000"/>
      <name val="Arial"/>
      <family val="2"/>
      <charset val="204"/>
    </font>
    <font>
      <b/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57">
    <xf numFmtId="0" fontId="0" fillId="0" borderId="0" xfId="0"/>
    <xf numFmtId="0" fontId="0" fillId="0" borderId="0" xfId="0" applyAlignment="1">
      <alignment vertical="center" wrapText="1"/>
    </xf>
    <xf numFmtId="1" fontId="0" fillId="0" borderId="0" xfId="0" applyNumberFormat="1" applyAlignment="1">
      <alignment horizontal="center" vertical="center" wrapText="1"/>
    </xf>
    <xf numFmtId="2" fontId="0" fillId="0" borderId="0" xfId="0" applyNumberFormat="1" applyAlignment="1">
      <alignment horizontal="center" vertical="center" wrapText="1"/>
    </xf>
    <xf numFmtId="0" fontId="0" fillId="0" borderId="0" xfId="0" applyFont="1" applyAlignment="1">
      <alignment horizontal="left" vertical="center" wrapText="1"/>
    </xf>
    <xf numFmtId="2" fontId="2" fillId="0" borderId="11" xfId="0" applyNumberFormat="1" applyFont="1" applyBorder="1" applyAlignment="1">
      <alignment horizontal="center" vertical="center" wrapText="1"/>
    </xf>
    <xf numFmtId="2" fontId="2" fillId="0" borderId="12" xfId="0" applyNumberFormat="1" applyFont="1" applyBorder="1" applyAlignment="1">
      <alignment horizontal="center" vertical="center" wrapText="1"/>
    </xf>
    <xf numFmtId="2" fontId="0" fillId="0" borderId="16" xfId="0" applyNumberFormat="1" applyBorder="1" applyAlignment="1" applyProtection="1">
      <alignment horizontal="center"/>
      <protection locked="0"/>
    </xf>
    <xf numFmtId="0" fontId="0" fillId="0" borderId="16" xfId="0" applyBorder="1" applyAlignment="1" applyProtection="1">
      <alignment wrapText="1"/>
      <protection locked="0"/>
    </xf>
    <xf numFmtId="0" fontId="0" fillId="0" borderId="15" xfId="0" applyBorder="1"/>
    <xf numFmtId="0" fontId="0" fillId="0" borderId="15" xfId="0" applyBorder="1" applyAlignment="1" applyProtection="1">
      <alignment wrapText="1"/>
      <protection locked="0"/>
    </xf>
    <xf numFmtId="0" fontId="0" fillId="0" borderId="16" xfId="0" applyBorder="1" applyAlignment="1" applyProtection="1">
      <alignment horizontal="center" wrapText="1"/>
      <protection locked="0"/>
    </xf>
    <xf numFmtId="2" fontId="0" fillId="0" borderId="16" xfId="0" applyNumberFormat="1" applyBorder="1" applyAlignment="1" applyProtection="1">
      <alignment horizontal="center" wrapText="1"/>
      <protection locked="0"/>
    </xf>
    <xf numFmtId="2" fontId="0" fillId="0" borderId="17" xfId="0" applyNumberFormat="1" applyBorder="1" applyAlignment="1" applyProtection="1">
      <alignment horizontal="center" wrapText="1"/>
      <protection locked="0"/>
    </xf>
    <xf numFmtId="0" fontId="0" fillId="0" borderId="16" xfId="0" applyNumberFormat="1" applyBorder="1" applyAlignment="1" applyProtection="1">
      <alignment horizontal="center" wrapText="1"/>
      <protection locked="0"/>
    </xf>
    <xf numFmtId="1" fontId="2" fillId="0" borderId="2" xfId="0" quotePrefix="1" applyNumberFormat="1" applyFont="1" applyBorder="1" applyAlignment="1">
      <alignment horizontal="center" vertical="center" wrapText="1"/>
    </xf>
    <xf numFmtId="0" fontId="2" fillId="0" borderId="3" xfId="0" quotePrefix="1" applyFont="1" applyBorder="1" applyAlignment="1">
      <alignment horizontal="center" vertical="center" wrapText="1"/>
    </xf>
    <xf numFmtId="1" fontId="2" fillId="0" borderId="3" xfId="0" quotePrefix="1" applyNumberFormat="1" applyFont="1" applyBorder="1" applyAlignment="1">
      <alignment horizontal="center" vertical="center" wrapText="1"/>
    </xf>
    <xf numFmtId="2" fontId="2" fillId="0" borderId="3" xfId="0" quotePrefix="1" applyNumberFormat="1" applyFont="1" applyBorder="1" applyAlignment="1">
      <alignment horizontal="center" vertical="center" wrapText="1"/>
    </xf>
    <xf numFmtId="2" fontId="2" fillId="0" borderId="21" xfId="0" quotePrefix="1" applyNumberFormat="1" applyFont="1" applyBorder="1" applyAlignment="1">
      <alignment horizontal="center" vertical="center" wrapText="1"/>
    </xf>
    <xf numFmtId="0" fontId="0" fillId="0" borderId="22" xfId="0" applyBorder="1" applyAlignment="1" applyProtection="1">
      <alignment wrapText="1"/>
      <protection locked="0"/>
    </xf>
    <xf numFmtId="0" fontId="0" fillId="0" borderId="23" xfId="0" applyBorder="1" applyAlignment="1" applyProtection="1">
      <alignment wrapText="1"/>
      <protection locked="0"/>
    </xf>
    <xf numFmtId="0" fontId="0" fillId="0" borderId="23" xfId="0" applyNumberFormat="1" applyBorder="1" applyAlignment="1" applyProtection="1">
      <alignment horizontal="center" wrapText="1"/>
      <protection locked="0"/>
    </xf>
    <xf numFmtId="2" fontId="0" fillId="0" borderId="23" xfId="0" applyNumberFormat="1" applyBorder="1" applyAlignment="1" applyProtection="1">
      <alignment horizontal="center" wrapText="1"/>
      <protection locked="0"/>
    </xf>
    <xf numFmtId="2" fontId="0" fillId="0" borderId="24" xfId="0" applyNumberFormat="1" applyBorder="1" applyAlignment="1" applyProtection="1">
      <alignment horizontal="center" wrapText="1"/>
      <protection locked="0"/>
    </xf>
    <xf numFmtId="0" fontId="0" fillId="0" borderId="25" xfId="0" applyBorder="1" applyAlignment="1" applyProtection="1">
      <alignment wrapText="1"/>
      <protection locked="0"/>
    </xf>
    <xf numFmtId="0" fontId="2" fillId="0" borderId="26" xfId="0" applyFont="1" applyBorder="1" applyAlignment="1" applyProtection="1">
      <alignment wrapText="1"/>
      <protection locked="0"/>
    </xf>
    <xf numFmtId="0" fontId="0" fillId="0" borderId="26" xfId="0" applyBorder="1" applyAlignment="1" applyProtection="1">
      <alignment horizontal="center" wrapText="1"/>
      <protection locked="0"/>
    </xf>
    <xf numFmtId="2" fontId="0" fillId="0" borderId="26" xfId="0" applyNumberFormat="1" applyBorder="1" applyAlignment="1" applyProtection="1">
      <alignment horizontal="center" wrapText="1"/>
      <protection locked="0"/>
    </xf>
    <xf numFmtId="2" fontId="0" fillId="0" borderId="27" xfId="0" applyNumberFormat="1" applyBorder="1" applyAlignment="1" applyProtection="1">
      <alignment horizontal="center" wrapText="1"/>
      <protection locked="0"/>
    </xf>
    <xf numFmtId="0" fontId="0" fillId="0" borderId="25" xfId="0" applyBorder="1" applyAlignment="1">
      <alignment wrapText="1"/>
    </xf>
    <xf numFmtId="0" fontId="2" fillId="0" borderId="26" xfId="0" applyFont="1" applyBorder="1" applyAlignment="1">
      <alignment wrapText="1"/>
    </xf>
    <xf numFmtId="0" fontId="0" fillId="0" borderId="26" xfId="0" applyBorder="1" applyAlignment="1">
      <alignment horizontal="center" wrapText="1"/>
    </xf>
    <xf numFmtId="2" fontId="0" fillId="0" borderId="26" xfId="0" applyNumberFormat="1" applyBorder="1" applyAlignment="1">
      <alignment horizontal="center" wrapText="1"/>
    </xf>
    <xf numFmtId="2" fontId="0" fillId="0" borderId="27" xfId="0" applyNumberFormat="1" applyBorder="1" applyAlignment="1">
      <alignment horizontal="center" wrapText="1"/>
    </xf>
    <xf numFmtId="2" fontId="1" fillId="0" borderId="10" xfId="0" applyNumberFormat="1" applyFont="1" applyBorder="1" applyAlignment="1">
      <alignment horizontal="center" wrapText="1"/>
    </xf>
    <xf numFmtId="2" fontId="2" fillId="0" borderId="19" xfId="0" applyNumberFormat="1" applyFont="1" applyBorder="1" applyAlignment="1">
      <alignment horizontal="center" wrapText="1"/>
    </xf>
    <xf numFmtId="2" fontId="2" fillId="0" borderId="4" xfId="0" applyNumberFormat="1" applyFont="1" applyBorder="1" applyAlignment="1">
      <alignment horizontal="center" vertical="center" wrapText="1"/>
    </xf>
    <xf numFmtId="2" fontId="2" fillId="0" borderId="14" xfId="0" applyNumberFormat="1" applyFont="1" applyBorder="1" applyAlignment="1">
      <alignment horizontal="center" vertical="center" wrapText="1"/>
    </xf>
    <xf numFmtId="0" fontId="0" fillId="0" borderId="16" xfId="0" applyBorder="1" applyProtection="1">
      <protection locked="0"/>
    </xf>
    <xf numFmtId="0" fontId="0" fillId="0" borderId="18" xfId="0" applyBorder="1"/>
    <xf numFmtId="0" fontId="0" fillId="0" borderId="19" xfId="0" applyBorder="1"/>
    <xf numFmtId="0" fontId="0" fillId="0" borderId="9" xfId="0" applyBorder="1"/>
    <xf numFmtId="0" fontId="1" fillId="0" borderId="1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17" xfId="0" applyBorder="1" applyProtection="1">
      <protection locked="0"/>
    </xf>
    <xf numFmtId="0" fontId="0" fillId="0" borderId="20" xfId="0" applyBorder="1"/>
    <xf numFmtId="0" fontId="0" fillId="0" borderId="15" xfId="0" applyBorder="1" applyProtection="1">
      <protection locked="0"/>
    </xf>
    <xf numFmtId="0" fontId="0" fillId="0" borderId="16" xfId="0" applyNumberFormat="1" applyBorder="1" applyAlignment="1" applyProtection="1">
      <alignment horizontal="center"/>
      <protection locked="0"/>
    </xf>
    <xf numFmtId="2" fontId="2" fillId="0" borderId="10" xfId="0" applyNumberFormat="1" applyFont="1" applyBorder="1" applyAlignment="1">
      <alignment horizontal="center" vertical="center" wrapText="1"/>
    </xf>
    <xf numFmtId="1" fontId="2" fillId="0" borderId="0" xfId="0" applyNumberFormat="1" applyFont="1" applyAlignment="1">
      <alignment horizontal="right" vertical="center" wrapText="1"/>
    </xf>
    <xf numFmtId="2" fontId="0" fillId="0" borderId="19" xfId="0" applyNumberFormat="1" applyBorder="1"/>
    <xf numFmtId="2" fontId="0" fillId="0" borderId="28" xfId="0" applyNumberFormat="1" applyBorder="1" applyAlignment="1">
      <alignment wrapText="1"/>
    </xf>
    <xf numFmtId="2" fontId="0" fillId="0" borderId="10" xfId="0" applyNumberFormat="1" applyBorder="1" applyAlignment="1">
      <alignment wrapText="1"/>
    </xf>
    <xf numFmtId="2" fontId="1" fillId="0" borderId="12" xfId="0" applyNumberFormat="1" applyFont="1" applyBorder="1" applyAlignment="1">
      <alignment horizontal="center" wrapText="1"/>
    </xf>
    <xf numFmtId="2" fontId="0" fillId="0" borderId="0" xfId="0" applyNumberFormat="1"/>
    <xf numFmtId="2" fontId="2" fillId="0" borderId="18" xfId="0" applyNumberFormat="1" applyFont="1" applyBorder="1" applyAlignment="1">
      <alignment wrapText="1"/>
    </xf>
    <xf numFmtId="2" fontId="2" fillId="0" borderId="19" xfId="0" applyNumberFormat="1" applyFont="1" applyBorder="1" applyAlignment="1">
      <alignment wrapText="1"/>
    </xf>
    <xf numFmtId="2" fontId="0" fillId="0" borderId="16" xfId="0" applyNumberFormat="1" applyBorder="1"/>
    <xf numFmtId="2" fontId="0" fillId="0" borderId="17" xfId="0" applyNumberFormat="1" applyBorder="1"/>
    <xf numFmtId="0" fontId="0" fillId="0" borderId="0" xfId="0" applyBorder="1"/>
    <xf numFmtId="0" fontId="4" fillId="0" borderId="25" xfId="0" applyFont="1" applyBorder="1" applyAlignment="1">
      <alignment wrapText="1"/>
    </xf>
    <xf numFmtId="0" fontId="6" fillId="0" borderId="0" xfId="0" applyFont="1" applyAlignment="1">
      <alignment horizontal="center" vertical="top" wrapText="1"/>
    </xf>
    <xf numFmtId="0" fontId="6" fillId="0" borderId="0" xfId="0" applyFont="1" applyAlignment="1">
      <alignment horizontal="left" vertical="top" wrapText="1"/>
    </xf>
    <xf numFmtId="0" fontId="3" fillId="0" borderId="16" xfId="0" applyFont="1" applyBorder="1" applyAlignment="1">
      <alignment horizontal="left" vertical="top" wrapText="1"/>
    </xf>
    <xf numFmtId="0" fontId="3" fillId="0" borderId="16" xfId="0" applyFont="1" applyBorder="1" applyAlignment="1">
      <alignment horizontal="center" vertical="top" wrapText="1"/>
    </xf>
    <xf numFmtId="9" fontId="3" fillId="0" borderId="16" xfId="0" applyNumberFormat="1" applyFont="1" applyBorder="1" applyAlignment="1">
      <alignment horizontal="center" vertical="top" wrapText="1"/>
    </xf>
    <xf numFmtId="0" fontId="7" fillId="2" borderId="16" xfId="0" applyFont="1" applyFill="1" applyBorder="1" applyAlignment="1">
      <alignment horizontal="left" vertical="top" wrapText="1"/>
    </xf>
    <xf numFmtId="2" fontId="3" fillId="0" borderId="16" xfId="0" applyNumberFormat="1" applyFont="1" applyBorder="1" applyAlignment="1">
      <alignment horizontal="center" vertical="top" wrapText="1"/>
    </xf>
    <xf numFmtId="2" fontId="3" fillId="0" borderId="23" xfId="0" applyNumberFormat="1" applyFont="1" applyBorder="1" applyAlignment="1">
      <alignment horizontal="center" vertical="top" wrapText="1"/>
    </xf>
    <xf numFmtId="0" fontId="3" fillId="0" borderId="0" xfId="0" applyFont="1" applyAlignment="1">
      <alignment horizontal="left" vertical="top"/>
    </xf>
    <xf numFmtId="0" fontId="3" fillId="0" borderId="0" xfId="0" applyFont="1" applyFill="1" applyBorder="1" applyAlignment="1">
      <alignment horizontal="left" vertical="top" wrapText="1"/>
    </xf>
    <xf numFmtId="2" fontId="0" fillId="0" borderId="32" xfId="0" applyNumberFormat="1" applyBorder="1" applyAlignment="1">
      <alignment horizontal="center" vertical="center"/>
    </xf>
    <xf numFmtId="10" fontId="0" fillId="0" borderId="32" xfId="0" applyNumberFormat="1" applyBorder="1" applyAlignment="1">
      <alignment horizontal="center" vertical="center"/>
    </xf>
    <xf numFmtId="2" fontId="8" fillId="2" borderId="16" xfId="0" applyNumberFormat="1" applyFont="1" applyFill="1" applyBorder="1" applyAlignment="1">
      <alignment horizontal="center" vertical="top" wrapText="1"/>
    </xf>
    <xf numFmtId="10" fontId="8" fillId="2" borderId="16" xfId="0" applyNumberFormat="1" applyFont="1" applyFill="1" applyBorder="1" applyAlignment="1">
      <alignment horizontal="center" vertical="top" wrapText="1"/>
    </xf>
    <xf numFmtId="0" fontId="8" fillId="2" borderId="16" xfId="0" applyFont="1" applyFill="1" applyBorder="1" applyAlignment="1">
      <alignment horizontal="left" vertical="top" wrapText="1"/>
    </xf>
    <xf numFmtId="0" fontId="5" fillId="0" borderId="16" xfId="0" applyFont="1" applyBorder="1" applyAlignment="1">
      <alignment horizontal="left" vertical="top" wrapText="1"/>
    </xf>
    <xf numFmtId="0" fontId="5" fillId="0" borderId="16" xfId="0" applyFont="1" applyBorder="1" applyAlignment="1">
      <alignment horizontal="center" vertical="top" wrapText="1"/>
    </xf>
    <xf numFmtId="9" fontId="5" fillId="0" borderId="16" xfId="0" applyNumberFormat="1" applyFont="1" applyBorder="1" applyAlignment="1">
      <alignment horizontal="center" vertical="top" wrapText="1"/>
    </xf>
    <xf numFmtId="2" fontId="5" fillId="0" borderId="16" xfId="0" applyNumberFormat="1" applyFont="1" applyBorder="1" applyAlignment="1">
      <alignment horizontal="center" vertical="top" wrapText="1"/>
    </xf>
    <xf numFmtId="49" fontId="9" fillId="0" borderId="16" xfId="0" applyNumberFormat="1" applyFont="1" applyBorder="1" applyAlignment="1">
      <alignment horizontal="center" vertical="top" wrapText="1"/>
    </xf>
    <xf numFmtId="10" fontId="10" fillId="2" borderId="16" xfId="0" applyNumberFormat="1" applyFont="1" applyFill="1" applyBorder="1" applyAlignment="1">
      <alignment horizontal="center" vertical="top" wrapText="1"/>
    </xf>
    <xf numFmtId="10" fontId="5" fillId="2" borderId="16" xfId="0" applyNumberFormat="1" applyFont="1" applyFill="1" applyBorder="1" applyAlignment="1">
      <alignment horizontal="center" vertical="top" wrapText="1"/>
    </xf>
    <xf numFmtId="0" fontId="0" fillId="0" borderId="0" xfId="0" applyBorder="1" applyProtection="1">
      <protection locked="0"/>
    </xf>
    <xf numFmtId="0" fontId="0" fillId="0" borderId="0" xfId="0" applyBorder="1" applyAlignment="1" applyProtection="1">
      <alignment wrapText="1"/>
      <protection locked="0"/>
    </xf>
    <xf numFmtId="0" fontId="0" fillId="0" borderId="0" xfId="0" applyNumberFormat="1" applyBorder="1" applyAlignment="1" applyProtection="1">
      <alignment horizontal="center"/>
      <protection locked="0"/>
    </xf>
    <xf numFmtId="2" fontId="0" fillId="0" borderId="0" xfId="0" applyNumberFormat="1" applyBorder="1" applyAlignment="1" applyProtection="1">
      <alignment horizontal="center"/>
      <protection locked="0"/>
    </xf>
    <xf numFmtId="2" fontId="0" fillId="0" borderId="0" xfId="0" applyNumberFormat="1" applyBorder="1" applyAlignment="1" applyProtection="1">
      <alignment horizontal="center" wrapText="1"/>
      <protection locked="0"/>
    </xf>
    <xf numFmtId="0" fontId="0" fillId="0" borderId="0" xfId="0" applyNumberFormat="1" applyBorder="1" applyAlignment="1" applyProtection="1">
      <alignment horizontal="center" wrapText="1"/>
      <protection locked="0"/>
    </xf>
    <xf numFmtId="0" fontId="0" fillId="0" borderId="1" xfId="0" applyBorder="1" applyAlignment="1">
      <alignment horizontal="left" vertical="center" wrapText="1"/>
    </xf>
    <xf numFmtId="2" fontId="11" fillId="0" borderId="10" xfId="0" applyNumberFormat="1" applyFont="1" applyBorder="1" applyAlignment="1">
      <alignment horizontal="center" vertical="center" wrapText="1"/>
    </xf>
    <xf numFmtId="2" fontId="12" fillId="0" borderId="16" xfId="0" applyNumberFormat="1" applyFont="1" applyBorder="1" applyAlignment="1" applyProtection="1">
      <alignment horizontal="center" wrapText="1"/>
      <protection locked="0"/>
    </xf>
    <xf numFmtId="0" fontId="12" fillId="0" borderId="23" xfId="0" applyFont="1" applyBorder="1" applyAlignment="1" applyProtection="1">
      <alignment wrapText="1"/>
      <protection locked="0"/>
    </xf>
    <xf numFmtId="0" fontId="12" fillId="0" borderId="23" xfId="0" applyNumberFormat="1" applyFont="1" applyBorder="1" applyAlignment="1" applyProtection="1">
      <alignment horizontal="center" wrapText="1"/>
      <protection locked="0"/>
    </xf>
    <xf numFmtId="2" fontId="12" fillId="0" borderId="23" xfId="0" applyNumberFormat="1" applyFont="1" applyBorder="1" applyAlignment="1" applyProtection="1">
      <alignment horizontal="center" wrapText="1"/>
      <protection locked="0"/>
    </xf>
    <xf numFmtId="0" fontId="12" fillId="0" borderId="16" xfId="0" applyFont="1" applyBorder="1" applyAlignment="1" applyProtection="1">
      <alignment wrapText="1"/>
      <protection locked="0"/>
    </xf>
    <xf numFmtId="0" fontId="12" fillId="0" borderId="16" xfId="0" applyFont="1" applyBorder="1" applyAlignment="1" applyProtection="1">
      <alignment horizontal="center" wrapText="1"/>
      <protection locked="0"/>
    </xf>
    <xf numFmtId="0" fontId="12" fillId="0" borderId="16" xfId="0" applyNumberFormat="1" applyFont="1" applyBorder="1" applyAlignment="1" applyProtection="1">
      <alignment horizontal="center" wrapText="1"/>
      <protection locked="0"/>
    </xf>
    <xf numFmtId="2" fontId="12" fillId="0" borderId="10" xfId="0" applyNumberFormat="1" applyFont="1" applyBorder="1" applyAlignment="1">
      <alignment wrapText="1"/>
    </xf>
    <xf numFmtId="2" fontId="13" fillId="0" borderId="10" xfId="0" applyNumberFormat="1" applyFont="1" applyBorder="1" applyAlignment="1">
      <alignment horizontal="center" wrapText="1"/>
    </xf>
    <xf numFmtId="2" fontId="13" fillId="0" borderId="16" xfId="0" applyNumberFormat="1" applyFont="1" applyBorder="1" applyAlignment="1">
      <alignment horizontal="center" wrapText="1"/>
    </xf>
    <xf numFmtId="0" fontId="12" fillId="0" borderId="25" xfId="0" applyFont="1" applyBorder="1" applyAlignment="1">
      <alignment wrapText="1"/>
    </xf>
    <xf numFmtId="0" fontId="11" fillId="0" borderId="26" xfId="0" applyFont="1" applyBorder="1" applyAlignment="1">
      <alignment wrapText="1"/>
    </xf>
    <xf numFmtId="0" fontId="12" fillId="0" borderId="26" xfId="0" applyFont="1" applyBorder="1" applyAlignment="1">
      <alignment horizontal="center" wrapText="1"/>
    </xf>
    <xf numFmtId="2" fontId="12" fillId="0" borderId="26" xfId="0" applyNumberFormat="1" applyFont="1" applyBorder="1" applyAlignment="1">
      <alignment horizontal="center" wrapText="1"/>
    </xf>
    <xf numFmtId="2" fontId="12" fillId="0" borderId="16" xfId="0" applyNumberFormat="1" applyFont="1" applyBorder="1" applyAlignment="1">
      <alignment horizontal="center" wrapText="1"/>
    </xf>
    <xf numFmtId="0" fontId="12" fillId="0" borderId="16" xfId="0" applyNumberFormat="1" applyFont="1" applyBorder="1" applyAlignment="1" applyProtection="1">
      <alignment horizontal="center"/>
      <protection locked="0"/>
    </xf>
    <xf numFmtId="2" fontId="12" fillId="0" borderId="16" xfId="0" applyNumberFormat="1" applyFont="1" applyBorder="1" applyAlignment="1" applyProtection="1">
      <alignment horizontal="center"/>
      <protection locked="0"/>
    </xf>
    <xf numFmtId="2" fontId="12" fillId="0" borderId="16" xfId="0" applyNumberFormat="1" applyFont="1" applyBorder="1" applyAlignment="1">
      <alignment wrapText="1"/>
    </xf>
    <xf numFmtId="2" fontId="11" fillId="0" borderId="16" xfId="0" applyNumberFormat="1" applyFont="1" applyBorder="1" applyAlignment="1">
      <alignment wrapText="1"/>
    </xf>
    <xf numFmtId="2" fontId="12" fillId="0" borderId="16" xfId="0" applyNumberFormat="1" applyFont="1" applyBorder="1"/>
    <xf numFmtId="2" fontId="11" fillId="0" borderId="16" xfId="0" applyNumberFormat="1" applyFont="1" applyBorder="1" applyAlignment="1">
      <alignment horizontal="center" wrapText="1"/>
    </xf>
    <xf numFmtId="0" fontId="12" fillId="0" borderId="25" xfId="0" applyFont="1" applyBorder="1" applyAlignment="1">
      <alignment horizontal="center" wrapText="1"/>
    </xf>
    <xf numFmtId="2" fontId="13" fillId="0" borderId="16" xfId="0" applyNumberFormat="1" applyFont="1" applyBorder="1" applyAlignment="1">
      <alignment wrapText="1"/>
    </xf>
    <xf numFmtId="2" fontId="14" fillId="0" borderId="16" xfId="0" applyNumberFormat="1" applyFont="1" applyBorder="1" applyAlignment="1" applyProtection="1">
      <alignment horizontal="center" wrapText="1"/>
      <protection locked="0"/>
    </xf>
    <xf numFmtId="2" fontId="14" fillId="0" borderId="10" xfId="0" applyNumberFormat="1" applyFont="1" applyBorder="1" applyAlignment="1">
      <alignment wrapText="1"/>
    </xf>
    <xf numFmtId="2" fontId="15" fillId="0" borderId="10" xfId="0" applyNumberFormat="1" applyFont="1" applyBorder="1" applyAlignment="1">
      <alignment horizontal="center" wrapText="1"/>
    </xf>
    <xf numFmtId="2" fontId="15" fillId="0" borderId="16" xfId="0" applyNumberFormat="1" applyFont="1" applyBorder="1" applyAlignment="1">
      <alignment horizontal="center" wrapText="1"/>
    </xf>
    <xf numFmtId="0" fontId="14" fillId="0" borderId="26" xfId="0" applyFont="1" applyBorder="1" applyAlignment="1">
      <alignment horizontal="center" wrapText="1"/>
    </xf>
    <xf numFmtId="2" fontId="14" fillId="0" borderId="26" xfId="0" applyNumberFormat="1" applyFont="1" applyBorder="1" applyAlignment="1">
      <alignment horizontal="center" wrapText="1"/>
    </xf>
    <xf numFmtId="0" fontId="12" fillId="0" borderId="16" xfId="0" applyFont="1" applyFill="1" applyBorder="1" applyAlignment="1" applyProtection="1">
      <alignment wrapText="1"/>
      <protection locked="0"/>
    </xf>
    <xf numFmtId="49" fontId="14" fillId="0" borderId="16" xfId="0" applyNumberFormat="1" applyFont="1" applyBorder="1" applyAlignment="1" applyProtection="1">
      <alignment horizontal="center" wrapText="1"/>
      <protection locked="0"/>
    </xf>
    <xf numFmtId="49" fontId="12" fillId="0" borderId="16" xfId="0" applyNumberFormat="1" applyFont="1" applyBorder="1" applyAlignment="1" applyProtection="1">
      <alignment horizontal="center" wrapText="1"/>
      <protection locked="0"/>
    </xf>
    <xf numFmtId="49" fontId="15" fillId="0" borderId="16" xfId="0" applyNumberFormat="1" applyFont="1" applyBorder="1" applyAlignment="1">
      <alignment horizontal="center" wrapText="1"/>
    </xf>
    <xf numFmtId="49" fontId="12" fillId="0" borderId="16" xfId="0" applyNumberFormat="1" applyFont="1" applyBorder="1" applyAlignment="1" applyProtection="1">
      <alignment horizontal="center"/>
      <protection locked="0"/>
    </xf>
    <xf numFmtId="2" fontId="12" fillId="0" borderId="10" xfId="0" applyNumberFormat="1" applyFont="1" applyBorder="1" applyAlignment="1">
      <alignment horizontal="center" wrapText="1"/>
    </xf>
    <xf numFmtId="0" fontId="14" fillId="0" borderId="16" xfId="0" applyFont="1" applyBorder="1" applyAlignment="1" applyProtection="1">
      <alignment wrapText="1"/>
      <protection locked="0"/>
    </xf>
    <xf numFmtId="0" fontId="14" fillId="0" borderId="16" xfId="0" applyNumberFormat="1" applyFont="1" applyBorder="1" applyAlignment="1" applyProtection="1">
      <alignment horizontal="center" wrapText="1"/>
      <protection locked="0"/>
    </xf>
    <xf numFmtId="2" fontId="14" fillId="0" borderId="16" xfId="0" applyNumberFormat="1" applyFont="1" applyBorder="1" applyAlignment="1">
      <alignment wrapText="1"/>
    </xf>
    <xf numFmtId="0" fontId="0" fillId="0" borderId="16" xfId="0" applyBorder="1"/>
    <xf numFmtId="2" fontId="13" fillId="0" borderId="16" xfId="0" applyNumberFormat="1" applyFont="1" applyBorder="1" applyAlignment="1">
      <alignment vertical="center" wrapText="1"/>
    </xf>
    <xf numFmtId="0" fontId="12" fillId="0" borderId="16" xfId="0" applyNumberFormat="1" applyFont="1" applyFill="1" applyBorder="1" applyAlignment="1" applyProtection="1">
      <alignment horizontal="center"/>
      <protection locked="0"/>
    </xf>
    <xf numFmtId="2" fontId="13" fillId="0" borderId="16" xfId="0" applyNumberFormat="1" applyFont="1" applyBorder="1" applyAlignment="1">
      <alignment horizontal="center" vertical="center" wrapText="1"/>
    </xf>
    <xf numFmtId="0" fontId="15" fillId="0" borderId="26" xfId="0" applyFont="1" applyBorder="1" applyAlignment="1">
      <alignment wrapText="1"/>
    </xf>
    <xf numFmtId="1" fontId="2" fillId="0" borderId="0" xfId="0" applyNumberFormat="1" applyFont="1" applyBorder="1" applyAlignment="1">
      <alignment horizontal="right" vertical="center" wrapText="1"/>
    </xf>
    <xf numFmtId="0" fontId="0" fillId="0" borderId="16" xfId="0" applyBorder="1" applyAlignment="1">
      <alignment horizontal="center"/>
    </xf>
    <xf numFmtId="0" fontId="12" fillId="0" borderId="16" xfId="0" applyNumberFormat="1" applyFont="1" applyBorder="1" applyAlignment="1">
      <alignment horizontal="center" wrapText="1"/>
    </xf>
    <xf numFmtId="0" fontId="14" fillId="0" borderId="16" xfId="0" applyFont="1" applyFill="1" applyBorder="1" applyAlignment="1" applyProtection="1">
      <alignment wrapText="1"/>
      <protection locked="0"/>
    </xf>
    <xf numFmtId="0" fontId="12" fillId="0" borderId="23" xfId="0" applyNumberFormat="1" applyFont="1" applyBorder="1" applyAlignment="1" applyProtection="1">
      <alignment horizontal="center"/>
      <protection locked="0"/>
    </xf>
    <xf numFmtId="2" fontId="12" fillId="0" borderId="23" xfId="0" applyNumberFormat="1" applyFont="1" applyBorder="1" applyAlignment="1" applyProtection="1">
      <alignment horizontal="center"/>
      <protection locked="0"/>
    </xf>
    <xf numFmtId="0" fontId="14" fillId="0" borderId="16" xfId="0" applyFont="1" applyBorder="1" applyAlignment="1" applyProtection="1">
      <alignment horizontal="center" wrapText="1"/>
      <protection locked="0"/>
    </xf>
    <xf numFmtId="0" fontId="12" fillId="0" borderId="27" xfId="0" applyFont="1" applyBorder="1" applyAlignment="1">
      <alignment horizontal="center" wrapText="1"/>
    </xf>
    <xf numFmtId="0" fontId="12" fillId="0" borderId="16" xfId="0" applyFont="1" applyBorder="1" applyAlignment="1" applyProtection="1">
      <alignment horizontal="center"/>
      <protection locked="0"/>
    </xf>
    <xf numFmtId="2" fontId="12" fillId="0" borderId="34" xfId="0" applyNumberFormat="1" applyFont="1" applyBorder="1" applyAlignment="1">
      <alignment horizontal="center" wrapText="1"/>
    </xf>
    <xf numFmtId="0" fontId="12" fillId="0" borderId="23" xfId="0" applyFont="1" applyBorder="1" applyAlignment="1" applyProtection="1">
      <alignment horizontal="center"/>
      <protection locked="0"/>
    </xf>
    <xf numFmtId="2" fontId="12" fillId="0" borderId="25" xfId="0" applyNumberFormat="1" applyFont="1" applyBorder="1" applyAlignment="1">
      <alignment horizontal="center" wrapText="1"/>
    </xf>
    <xf numFmtId="0" fontId="0" fillId="0" borderId="0" xfId="0" applyBorder="1" applyAlignment="1">
      <alignment horizontal="left" vertical="center" wrapText="1"/>
    </xf>
    <xf numFmtId="0" fontId="12" fillId="0" borderId="16" xfId="0" applyNumberFormat="1" applyFont="1" applyFill="1" applyBorder="1" applyAlignment="1" applyProtection="1">
      <alignment horizontal="center" wrapText="1"/>
      <protection locked="0"/>
    </xf>
    <xf numFmtId="2" fontId="12" fillId="0" borderId="10" xfId="0" applyNumberFormat="1" applyFont="1" applyBorder="1" applyAlignment="1" applyProtection="1">
      <alignment horizontal="center" wrapText="1"/>
      <protection locked="0"/>
    </xf>
    <xf numFmtId="2" fontId="15" fillId="0" borderId="16" xfId="0" applyNumberFormat="1" applyFont="1" applyBorder="1" applyAlignment="1">
      <alignment wrapText="1"/>
    </xf>
    <xf numFmtId="0" fontId="13" fillId="0" borderId="10" xfId="0" applyFont="1" applyBorder="1" applyAlignment="1">
      <alignment horizontal="center" wrapText="1"/>
    </xf>
    <xf numFmtId="0" fontId="0" fillId="0" borderId="25" xfId="0" applyBorder="1"/>
    <xf numFmtId="1" fontId="12" fillId="0" borderId="16" xfId="0" applyNumberFormat="1" applyFont="1" applyBorder="1" applyAlignment="1">
      <alignment horizontal="center" wrapText="1"/>
    </xf>
    <xf numFmtId="0" fontId="12" fillId="0" borderId="16" xfId="0" applyFont="1" applyFill="1" applyBorder="1" applyAlignment="1" applyProtection="1">
      <alignment horizontal="center"/>
      <protection locked="0"/>
    </xf>
    <xf numFmtId="0" fontId="12" fillId="0" borderId="16" xfId="0" applyFont="1" applyFill="1" applyBorder="1" applyAlignment="1" applyProtection="1">
      <alignment horizontal="center" wrapText="1"/>
      <protection locked="0"/>
    </xf>
    <xf numFmtId="0" fontId="13" fillId="0" borderId="10" xfId="0" applyFont="1" applyBorder="1" applyAlignment="1" applyProtection="1">
      <alignment horizontal="center" vertical="center" wrapText="1"/>
      <protection locked="0"/>
    </xf>
    <xf numFmtId="0" fontId="11" fillId="0" borderId="3" xfId="0" applyFont="1" applyBorder="1" applyAlignment="1" applyProtection="1">
      <alignment wrapText="1"/>
      <protection locked="0"/>
    </xf>
    <xf numFmtId="0" fontId="12" fillId="0" borderId="3" xfId="0" applyFont="1" applyBorder="1" applyAlignment="1" applyProtection="1">
      <alignment horizontal="center" wrapText="1"/>
      <protection locked="0"/>
    </xf>
    <xf numFmtId="2" fontId="12" fillId="0" borderId="3" xfId="0" applyNumberFormat="1" applyFont="1" applyBorder="1" applyAlignment="1" applyProtection="1">
      <alignment horizontal="center" wrapText="1"/>
      <protection locked="0"/>
    </xf>
    <xf numFmtId="0" fontId="12" fillId="0" borderId="16" xfId="0" applyFont="1" applyBorder="1" applyAlignment="1" applyProtection="1">
      <alignment horizontal="center" vertical="center" wrapText="1"/>
      <protection locked="0"/>
    </xf>
    <xf numFmtId="1" fontId="12" fillId="0" borderId="16" xfId="0" applyNumberFormat="1" applyFont="1" applyBorder="1" applyAlignment="1">
      <alignment horizontal="center" vertical="center" wrapText="1"/>
    </xf>
    <xf numFmtId="0" fontId="12" fillId="0" borderId="16" xfId="0" applyFont="1" applyBorder="1" applyAlignment="1" applyProtection="1">
      <alignment horizontal="center" vertical="center"/>
      <protection locked="0"/>
    </xf>
    <xf numFmtId="2" fontId="12" fillId="0" borderId="10" xfId="0" applyNumberFormat="1" applyFont="1" applyBorder="1" applyAlignment="1">
      <alignment horizontal="center" vertical="center" wrapText="1"/>
    </xf>
    <xf numFmtId="0" fontId="12" fillId="0" borderId="23" xfId="0" applyFont="1" applyBorder="1" applyAlignment="1" applyProtection="1">
      <alignment horizontal="center" vertical="center"/>
      <protection locked="0"/>
    </xf>
    <xf numFmtId="0" fontId="12" fillId="0" borderId="25" xfId="0" applyFont="1" applyBorder="1"/>
    <xf numFmtId="0" fontId="12" fillId="0" borderId="27" xfId="0" applyFont="1" applyBorder="1" applyAlignment="1">
      <alignment horizontal="center" vertical="center" wrapText="1"/>
    </xf>
    <xf numFmtId="0" fontId="13" fillId="0" borderId="23" xfId="0" applyFont="1" applyBorder="1" applyAlignment="1" applyProtection="1">
      <alignment horizontal="center" vertical="center" wrapText="1"/>
      <protection locked="0"/>
    </xf>
    <xf numFmtId="0" fontId="11" fillId="0" borderId="23" xfId="0" applyFont="1" applyBorder="1" applyAlignment="1" applyProtection="1">
      <alignment wrapText="1"/>
      <protection locked="0"/>
    </xf>
    <xf numFmtId="0" fontId="12" fillId="0" borderId="23" xfId="0" applyFont="1" applyBorder="1" applyAlignment="1" applyProtection="1">
      <alignment horizontal="center" wrapText="1"/>
      <protection locked="0"/>
    </xf>
    <xf numFmtId="2" fontId="11" fillId="0" borderId="19" xfId="0" applyNumberFormat="1" applyFont="1" applyBorder="1" applyAlignment="1">
      <alignment horizontal="center" vertical="center" wrapText="1"/>
    </xf>
    <xf numFmtId="2" fontId="14" fillId="0" borderId="10" xfId="0" applyNumberFormat="1" applyFont="1" applyBorder="1" applyAlignment="1">
      <alignment horizontal="center" wrapText="1"/>
    </xf>
    <xf numFmtId="0" fontId="14" fillId="0" borderId="27" xfId="0" applyFont="1" applyBorder="1" applyAlignment="1">
      <alignment horizontal="center" wrapText="1"/>
    </xf>
    <xf numFmtId="49" fontId="15" fillId="0" borderId="10" xfId="0" applyNumberFormat="1" applyFont="1" applyBorder="1" applyAlignment="1">
      <alignment horizontal="center" wrapText="1"/>
    </xf>
    <xf numFmtId="0" fontId="12" fillId="0" borderId="23" xfId="0" applyFont="1" applyFill="1" applyBorder="1" applyAlignment="1" applyProtection="1">
      <alignment wrapText="1"/>
      <protection locked="0"/>
    </xf>
    <xf numFmtId="49" fontId="12" fillId="0" borderId="23" xfId="0" applyNumberFormat="1" applyFont="1" applyBorder="1" applyAlignment="1" applyProtection="1">
      <alignment horizontal="center"/>
      <protection locked="0"/>
    </xf>
    <xf numFmtId="49" fontId="14" fillId="0" borderId="27" xfId="0" applyNumberFormat="1" applyFont="1" applyBorder="1" applyAlignment="1">
      <alignment horizontal="center" wrapText="1"/>
    </xf>
    <xf numFmtId="2" fontId="12" fillId="0" borderId="27" xfId="0" applyNumberFormat="1" applyFont="1" applyBorder="1" applyAlignment="1">
      <alignment horizontal="center" wrapText="1"/>
    </xf>
    <xf numFmtId="0" fontId="15" fillId="0" borderId="23" xfId="0" applyFont="1" applyBorder="1" applyAlignment="1" applyProtection="1">
      <alignment wrapText="1"/>
      <protection locked="0"/>
    </xf>
    <xf numFmtId="2" fontId="15" fillId="0" borderId="19" xfId="0" applyNumberFormat="1" applyFont="1" applyBorder="1" applyAlignment="1">
      <alignment horizontal="center" vertical="center" wrapText="1"/>
    </xf>
    <xf numFmtId="0" fontId="15" fillId="0" borderId="23" xfId="0" quotePrefix="1" applyFont="1" applyBorder="1" applyAlignment="1">
      <alignment horizontal="center" vertical="center" wrapText="1"/>
    </xf>
    <xf numFmtId="1" fontId="15" fillId="0" borderId="23" xfId="0" quotePrefix="1" applyNumberFormat="1" applyFont="1" applyBorder="1" applyAlignment="1">
      <alignment horizontal="center" vertical="center" wrapText="1"/>
    </xf>
    <xf numFmtId="2" fontId="15" fillId="0" borderId="23" xfId="0" quotePrefix="1" applyNumberFormat="1" applyFont="1" applyBorder="1" applyAlignment="1">
      <alignment horizontal="center" vertical="center" wrapText="1"/>
    </xf>
    <xf numFmtId="2" fontId="15" fillId="0" borderId="33" xfId="0" quotePrefix="1" applyNumberFormat="1" applyFont="1" applyBorder="1" applyAlignment="1">
      <alignment horizontal="center" vertical="center" wrapText="1"/>
    </xf>
    <xf numFmtId="0" fontId="11" fillId="0" borderId="23" xfId="0" quotePrefix="1" applyFont="1" applyBorder="1" applyAlignment="1">
      <alignment horizontal="center" vertical="center" wrapText="1"/>
    </xf>
    <xf numFmtId="1" fontId="11" fillId="0" borderId="23" xfId="0" quotePrefix="1" applyNumberFormat="1" applyFont="1" applyBorder="1" applyAlignment="1">
      <alignment horizontal="center" vertical="center" wrapText="1"/>
    </xf>
    <xf numFmtId="2" fontId="11" fillId="0" borderId="23" xfId="0" quotePrefix="1" applyNumberFormat="1" applyFont="1" applyBorder="1" applyAlignment="1">
      <alignment horizontal="center" vertical="center" wrapText="1"/>
    </xf>
    <xf numFmtId="2" fontId="11" fillId="0" borderId="33" xfId="0" quotePrefix="1" applyNumberFormat="1" applyFont="1" applyBorder="1" applyAlignment="1">
      <alignment horizontal="center" vertical="center" wrapText="1"/>
    </xf>
    <xf numFmtId="1" fontId="11" fillId="0" borderId="35" xfId="0" applyNumberFormat="1" applyFont="1" applyBorder="1" applyAlignment="1">
      <alignment horizontal="center" vertical="center" wrapText="1"/>
    </xf>
    <xf numFmtId="1" fontId="11" fillId="0" borderId="38" xfId="0" applyNumberFormat="1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2" fontId="11" fillId="0" borderId="4" xfId="0" applyNumberFormat="1" applyFont="1" applyBorder="1" applyAlignment="1">
      <alignment horizontal="center" vertical="center" wrapText="1"/>
    </xf>
    <xf numFmtId="2" fontId="11" fillId="0" borderId="19" xfId="0" applyNumberFormat="1" applyFont="1" applyBorder="1" applyAlignment="1">
      <alignment horizontal="center" vertical="center" wrapText="1"/>
    </xf>
    <xf numFmtId="1" fontId="2" fillId="0" borderId="0" xfId="0" applyNumberFormat="1" applyFont="1" applyAlignment="1">
      <alignment horizontal="right" vertical="center" wrapText="1"/>
    </xf>
    <xf numFmtId="1" fontId="2" fillId="0" borderId="0" xfId="0" applyNumberFormat="1" applyFont="1" applyBorder="1" applyAlignment="1">
      <alignment horizontal="right" vertical="center" wrapText="1"/>
    </xf>
    <xf numFmtId="0" fontId="0" fillId="0" borderId="0" xfId="0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1" fontId="11" fillId="0" borderId="2" xfId="0" applyNumberFormat="1" applyFont="1" applyBorder="1" applyAlignment="1">
      <alignment horizontal="center" vertical="center" wrapText="1"/>
    </xf>
    <xf numFmtId="1" fontId="11" fillId="0" borderId="36" xfId="0" applyNumberFormat="1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37" xfId="0" applyFont="1" applyBorder="1" applyAlignment="1">
      <alignment horizontal="center" vertical="center" wrapText="1"/>
    </xf>
    <xf numFmtId="1" fontId="11" fillId="0" borderId="4" xfId="0" applyNumberFormat="1" applyFont="1" applyBorder="1" applyAlignment="1">
      <alignment horizontal="center" vertical="center" wrapText="1"/>
    </xf>
    <xf numFmtId="1" fontId="11" fillId="0" borderId="19" xfId="0" applyNumberFormat="1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13" fillId="0" borderId="23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3" fillId="0" borderId="36" xfId="0" applyFont="1" applyBorder="1" applyAlignment="1">
      <alignment horizontal="center" vertical="center"/>
    </xf>
    <xf numFmtId="0" fontId="13" fillId="0" borderId="23" xfId="0" applyFont="1" applyBorder="1" applyAlignment="1" applyProtection="1">
      <alignment horizontal="center" vertical="center" wrapText="1"/>
      <protection locked="0"/>
    </xf>
    <xf numFmtId="0" fontId="13" fillId="0" borderId="16" xfId="0" applyFont="1" applyBorder="1" applyAlignment="1" applyProtection="1">
      <alignment horizontal="center" vertical="center" wrapText="1"/>
      <protection locked="0"/>
    </xf>
    <xf numFmtId="0" fontId="15" fillId="0" borderId="3" xfId="0" applyFont="1" applyBorder="1" applyAlignment="1">
      <alignment horizontal="center" vertical="center" wrapText="1"/>
    </xf>
    <xf numFmtId="0" fontId="15" fillId="0" borderId="37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36" xfId="0" applyFont="1" applyBorder="1" applyAlignment="1">
      <alignment horizontal="center" vertical="center" wrapText="1"/>
    </xf>
    <xf numFmtId="0" fontId="13" fillId="0" borderId="23" xfId="0" applyFont="1" applyBorder="1" applyAlignment="1" applyProtection="1">
      <alignment horizontal="center" vertical="center"/>
      <protection locked="0"/>
    </xf>
    <xf numFmtId="0" fontId="13" fillId="0" borderId="16" xfId="0" applyFont="1" applyBorder="1" applyAlignment="1" applyProtection="1">
      <alignment horizontal="center" vertical="center"/>
      <protection locked="0"/>
    </xf>
    <xf numFmtId="2" fontId="15" fillId="0" borderId="4" xfId="0" applyNumberFormat="1" applyFont="1" applyBorder="1" applyAlignment="1">
      <alignment horizontal="center" vertical="center" wrapText="1"/>
    </xf>
    <xf numFmtId="2" fontId="15" fillId="0" borderId="19" xfId="0" applyNumberFormat="1" applyFont="1" applyBorder="1" applyAlignment="1">
      <alignment horizontal="center" vertical="center" wrapText="1"/>
    </xf>
    <xf numFmtId="1" fontId="15" fillId="0" borderId="35" xfId="0" applyNumberFormat="1" applyFont="1" applyBorder="1" applyAlignment="1">
      <alignment horizontal="center" vertical="center" wrapText="1"/>
    </xf>
    <xf numFmtId="1" fontId="15" fillId="0" borderId="38" xfId="0" applyNumberFormat="1" applyFont="1" applyBorder="1" applyAlignment="1">
      <alignment horizontal="center" vertical="center" wrapText="1"/>
    </xf>
    <xf numFmtId="1" fontId="15" fillId="0" borderId="4" xfId="0" applyNumberFormat="1" applyFont="1" applyBorder="1" applyAlignment="1">
      <alignment horizontal="center" vertical="center" wrapText="1"/>
    </xf>
    <xf numFmtId="1" fontId="15" fillId="0" borderId="19" xfId="0" applyNumberFormat="1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/>
    </xf>
    <xf numFmtId="2" fontId="11" fillId="0" borderId="16" xfId="0" applyNumberFormat="1" applyFont="1" applyBorder="1" applyAlignment="1">
      <alignment horizontal="center" vertical="center" wrapText="1"/>
    </xf>
    <xf numFmtId="1" fontId="11" fillId="0" borderId="8" xfId="0" applyNumberFormat="1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1" fontId="11" fillId="0" borderId="10" xfId="0" applyNumberFormat="1" applyFont="1" applyBorder="1" applyAlignment="1">
      <alignment horizontal="center" vertical="center" wrapText="1"/>
    </xf>
    <xf numFmtId="1" fontId="15" fillId="0" borderId="2" xfId="0" applyNumberFormat="1" applyFont="1" applyBorder="1" applyAlignment="1">
      <alignment horizontal="center" vertical="center" wrapText="1"/>
    </xf>
    <xf numFmtId="1" fontId="15" fillId="0" borderId="36" xfId="0" applyNumberFormat="1" applyFont="1" applyBorder="1" applyAlignment="1">
      <alignment horizontal="center" vertical="center" wrapText="1"/>
    </xf>
    <xf numFmtId="0" fontId="15" fillId="0" borderId="16" xfId="0" applyFont="1" applyBorder="1" applyAlignment="1" applyProtection="1">
      <alignment horizontal="center" vertical="center" wrapText="1"/>
      <protection locked="0"/>
    </xf>
    <xf numFmtId="0" fontId="13" fillId="0" borderId="2" xfId="0" applyFont="1" applyBorder="1" applyAlignment="1">
      <alignment horizontal="center"/>
    </xf>
    <xf numFmtId="0" fontId="13" fillId="0" borderId="36" xfId="0" applyFont="1" applyBorder="1" applyAlignment="1">
      <alignment horizontal="center"/>
    </xf>
    <xf numFmtId="0" fontId="13" fillId="0" borderId="8" xfId="0" applyFont="1" applyBorder="1" applyAlignment="1" applyProtection="1">
      <alignment horizontal="center" vertical="center"/>
      <protection locked="0"/>
    </xf>
    <xf numFmtId="0" fontId="13" fillId="0" borderId="22" xfId="0" applyFont="1" applyBorder="1" applyAlignment="1" applyProtection="1">
      <alignment horizontal="center" vertical="center"/>
      <protection locked="0"/>
    </xf>
    <xf numFmtId="0" fontId="13" fillId="0" borderId="9" xfId="0" applyFont="1" applyBorder="1" applyAlignment="1">
      <alignment horizontal="center" vertical="center"/>
    </xf>
    <xf numFmtId="1" fontId="15" fillId="0" borderId="14" xfId="0" applyNumberFormat="1" applyFont="1" applyBorder="1" applyAlignment="1">
      <alignment horizontal="center" vertical="center" wrapText="1"/>
    </xf>
    <xf numFmtId="1" fontId="15" fillId="0" borderId="20" xfId="0" applyNumberFormat="1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19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12" fillId="0" borderId="36" xfId="0" applyFont="1" applyBorder="1" applyAlignment="1">
      <alignment horizontal="center" vertical="center"/>
    </xf>
    <xf numFmtId="2" fontId="2" fillId="0" borderId="4" xfId="0" applyNumberFormat="1" applyFont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center" vertical="center" wrapText="1"/>
    </xf>
    <xf numFmtId="2" fontId="2" fillId="0" borderId="5" xfId="0" applyNumberFormat="1" applyFont="1" applyBorder="1" applyAlignment="1">
      <alignment horizontal="center" vertical="center" wrapText="1"/>
    </xf>
    <xf numFmtId="2" fontId="2" fillId="0" borderId="6" xfId="0" applyNumberFormat="1" applyFont="1" applyBorder="1" applyAlignment="1">
      <alignment horizontal="center" vertical="center" wrapText="1"/>
    </xf>
    <xf numFmtId="2" fontId="2" fillId="0" borderId="7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right" vertical="center" wrapText="1"/>
    </xf>
    <xf numFmtId="0" fontId="0" fillId="0" borderId="1" xfId="0" applyBorder="1" applyAlignment="1">
      <alignment horizontal="left" vertical="center" wrapText="1"/>
    </xf>
    <xf numFmtId="1" fontId="2" fillId="0" borderId="2" xfId="0" applyNumberFormat="1" applyFont="1" applyBorder="1" applyAlignment="1">
      <alignment horizontal="center" vertical="center" wrapText="1"/>
    </xf>
    <xf numFmtId="1" fontId="2" fillId="0" borderId="8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1" fontId="2" fillId="0" borderId="4" xfId="0" applyNumberFormat="1" applyFont="1" applyBorder="1" applyAlignment="1">
      <alignment horizontal="center" vertical="center" wrapText="1"/>
    </xf>
    <xf numFmtId="1" fontId="2" fillId="0" borderId="10" xfId="0" applyNumberFormat="1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top" wrapText="1"/>
    </xf>
    <xf numFmtId="0" fontId="3" fillId="0" borderId="30" xfId="0" applyFont="1" applyBorder="1" applyAlignment="1">
      <alignment horizontal="center" vertical="top" wrapText="1"/>
    </xf>
    <xf numFmtId="0" fontId="3" fillId="0" borderId="3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9"/>
  <sheetViews>
    <sheetView zoomScale="90" zoomScaleNormal="90" workbookViewId="0">
      <selection activeCell="O12" sqref="O12"/>
    </sheetView>
  </sheetViews>
  <sheetFormatPr defaultRowHeight="14.4" x14ac:dyDescent="0.3"/>
  <cols>
    <col min="1" max="1" width="12.5546875" customWidth="1"/>
    <col min="2" max="2" width="37.6640625" customWidth="1"/>
    <col min="3" max="3" width="10.33203125" customWidth="1"/>
    <col min="6" max="6" width="10.44140625" customWidth="1"/>
    <col min="7" max="7" width="18" customWidth="1"/>
    <col min="8" max="8" width="10.88671875" customWidth="1"/>
  </cols>
  <sheetData>
    <row r="1" spans="1:8" x14ac:dyDescent="0.3">
      <c r="A1" s="194"/>
      <c r="B1" s="196"/>
      <c r="C1" s="2"/>
      <c r="D1" s="3"/>
      <c r="E1" s="3"/>
      <c r="F1" s="3"/>
      <c r="G1" s="3"/>
      <c r="H1" s="3"/>
    </row>
    <row r="2" spans="1:8" ht="15" thickBot="1" x14ac:dyDescent="0.35">
      <c r="A2" s="195"/>
      <c r="B2" s="197"/>
      <c r="C2" s="2"/>
      <c r="D2" s="3"/>
      <c r="E2" s="3"/>
      <c r="F2" s="3"/>
      <c r="G2" s="3"/>
      <c r="H2" s="3"/>
    </row>
    <row r="3" spans="1:8" x14ac:dyDescent="0.3">
      <c r="A3" s="198" t="s">
        <v>87</v>
      </c>
      <c r="B3" s="200" t="s">
        <v>112</v>
      </c>
      <c r="C3" s="202" t="s">
        <v>85</v>
      </c>
      <c r="D3" s="192" t="s">
        <v>6</v>
      </c>
      <c r="E3" s="192"/>
      <c r="F3" s="192"/>
      <c r="G3" s="192" t="s">
        <v>7</v>
      </c>
      <c r="H3" s="188" t="s">
        <v>86</v>
      </c>
    </row>
    <row r="4" spans="1:8" ht="19.5" customHeight="1" thickBot="1" x14ac:dyDescent="0.35">
      <c r="A4" s="199"/>
      <c r="B4" s="201"/>
      <c r="C4" s="203"/>
      <c r="D4" s="170" t="s">
        <v>10</v>
      </c>
      <c r="E4" s="170" t="s">
        <v>11</v>
      </c>
      <c r="F4" s="170" t="s">
        <v>12</v>
      </c>
      <c r="G4" s="193"/>
      <c r="H4" s="189"/>
    </row>
    <row r="5" spans="1:8" ht="32.25" customHeight="1" x14ac:dyDescent="0.3">
      <c r="A5" s="167" t="s">
        <v>142</v>
      </c>
      <c r="B5" s="168"/>
      <c r="C5" s="169"/>
      <c r="D5" s="95"/>
      <c r="E5" s="95"/>
      <c r="F5" s="95"/>
      <c r="G5" s="95"/>
      <c r="H5" s="95"/>
    </row>
    <row r="6" spans="1:8" x14ac:dyDescent="0.3">
      <c r="A6" s="190" t="s">
        <v>41</v>
      </c>
      <c r="B6" s="96"/>
      <c r="C6" s="98"/>
      <c r="D6" s="92"/>
      <c r="E6" s="92"/>
      <c r="F6" s="92"/>
      <c r="G6" s="92"/>
      <c r="H6" s="97"/>
    </row>
    <row r="7" spans="1:8" x14ac:dyDescent="0.3">
      <c r="A7" s="190"/>
      <c r="B7" s="96"/>
      <c r="C7" s="97"/>
      <c r="D7" s="92"/>
      <c r="E7" s="92"/>
      <c r="F7" s="92"/>
      <c r="G7" s="92"/>
      <c r="H7" s="97"/>
    </row>
    <row r="8" spans="1:8" x14ac:dyDescent="0.3">
      <c r="A8" s="190"/>
      <c r="B8" s="96"/>
      <c r="C8" s="98"/>
      <c r="D8" s="92"/>
      <c r="E8" s="92"/>
      <c r="F8" s="92"/>
      <c r="G8" s="92"/>
      <c r="H8" s="97"/>
    </row>
    <row r="9" spans="1:8" x14ac:dyDescent="0.3">
      <c r="A9" s="190"/>
      <c r="B9" s="96"/>
      <c r="C9" s="98"/>
      <c r="D9" s="92"/>
      <c r="E9" s="92"/>
      <c r="F9" s="92"/>
      <c r="G9" s="92"/>
      <c r="H9" s="97"/>
    </row>
    <row r="10" spans="1:8" ht="28.8" thickBot="1" x14ac:dyDescent="0.35">
      <c r="A10" s="100" t="s">
        <v>88</v>
      </c>
      <c r="B10" s="99"/>
      <c r="C10" s="100"/>
      <c r="D10" s="100"/>
      <c r="E10" s="100"/>
      <c r="F10" s="100"/>
      <c r="G10" s="100"/>
      <c r="H10" s="100"/>
    </row>
    <row r="11" spans="1:8" ht="15" thickBot="1" x14ac:dyDescent="0.35">
      <c r="A11" s="113"/>
      <c r="B11" s="103"/>
      <c r="C11" s="104"/>
      <c r="D11" s="105"/>
      <c r="E11" s="105"/>
      <c r="F11" s="105"/>
      <c r="G11" s="105"/>
      <c r="H11" s="177"/>
    </row>
    <row r="12" spans="1:8" x14ac:dyDescent="0.3">
      <c r="A12" s="191" t="s">
        <v>50</v>
      </c>
      <c r="B12" s="93" t="s">
        <v>97</v>
      </c>
      <c r="C12" s="139">
        <v>60</v>
      </c>
      <c r="D12" s="140">
        <v>0.84</v>
      </c>
      <c r="E12" s="140">
        <v>1.2E-2</v>
      </c>
      <c r="F12" s="140">
        <v>4.62</v>
      </c>
      <c r="G12" s="140">
        <v>1.62</v>
      </c>
      <c r="H12" s="145">
        <v>5</v>
      </c>
    </row>
    <row r="13" spans="1:8" x14ac:dyDescent="0.3">
      <c r="A13" s="190"/>
      <c r="B13" s="96" t="s">
        <v>98</v>
      </c>
      <c r="C13" s="107">
        <v>250</v>
      </c>
      <c r="D13" s="108">
        <v>11.8</v>
      </c>
      <c r="E13" s="108">
        <v>9.6</v>
      </c>
      <c r="F13" s="108">
        <v>11.5</v>
      </c>
      <c r="G13" s="108">
        <v>152</v>
      </c>
      <c r="H13" s="143">
        <v>123</v>
      </c>
    </row>
    <row r="14" spans="1:8" x14ac:dyDescent="0.3">
      <c r="A14" s="190"/>
      <c r="B14" s="96" t="s">
        <v>99</v>
      </c>
      <c r="C14" s="97">
        <v>200</v>
      </c>
      <c r="D14" s="92">
        <v>3.17</v>
      </c>
      <c r="E14" s="92">
        <v>9.39</v>
      </c>
      <c r="F14" s="92">
        <v>26.03</v>
      </c>
      <c r="G14" s="92">
        <v>248.48</v>
      </c>
      <c r="H14" s="97">
        <v>68</v>
      </c>
    </row>
    <row r="15" spans="1:8" x14ac:dyDescent="0.3">
      <c r="A15" s="190"/>
      <c r="B15" s="96" t="s">
        <v>100</v>
      </c>
      <c r="C15" s="107">
        <v>200</v>
      </c>
      <c r="D15" s="108">
        <v>0.6</v>
      </c>
      <c r="E15" s="108">
        <v>0.1</v>
      </c>
      <c r="F15" s="108">
        <v>20.100000000000001</v>
      </c>
      <c r="G15" s="108">
        <v>84</v>
      </c>
      <c r="H15" s="143">
        <v>495</v>
      </c>
    </row>
    <row r="16" spans="1:8" x14ac:dyDescent="0.3">
      <c r="A16" s="190"/>
      <c r="B16" s="96" t="s">
        <v>101</v>
      </c>
      <c r="C16" s="107">
        <v>40</v>
      </c>
      <c r="D16" s="108">
        <v>3.04</v>
      </c>
      <c r="E16" s="108">
        <v>0.32</v>
      </c>
      <c r="F16" s="108">
        <v>19.68</v>
      </c>
      <c r="G16" s="108">
        <v>94</v>
      </c>
      <c r="H16" s="143">
        <v>108</v>
      </c>
    </row>
    <row r="17" spans="1:8" x14ac:dyDescent="0.3">
      <c r="A17" s="190"/>
      <c r="B17" s="96" t="s">
        <v>96</v>
      </c>
      <c r="C17" s="98">
        <v>40</v>
      </c>
      <c r="D17" s="92">
        <v>3.2</v>
      </c>
      <c r="E17" s="92">
        <v>0.6</v>
      </c>
      <c r="F17" s="92">
        <v>16.04</v>
      </c>
      <c r="G17" s="92">
        <v>82.4</v>
      </c>
      <c r="H17" s="97">
        <v>110</v>
      </c>
    </row>
    <row r="18" spans="1:8" s="55" customFormat="1" ht="28.2" x14ac:dyDescent="0.3">
      <c r="A18" s="114" t="s">
        <v>89</v>
      </c>
      <c r="B18" s="109"/>
      <c r="C18" s="101">
        <f>SUM(C12:C17)</f>
        <v>790</v>
      </c>
      <c r="D18" s="101">
        <f t="shared" ref="D18:G18" si="0">SUM(D12:D17)</f>
        <v>22.65</v>
      </c>
      <c r="E18" s="101">
        <f t="shared" si="0"/>
        <v>20.022000000000006</v>
      </c>
      <c r="F18" s="101">
        <f t="shared" si="0"/>
        <v>97.97</v>
      </c>
      <c r="G18" s="101">
        <f t="shared" si="0"/>
        <v>662.5</v>
      </c>
      <c r="H18" s="101"/>
    </row>
    <row r="19" spans="1:8" s="55" customFormat="1" ht="27" x14ac:dyDescent="0.3">
      <c r="A19" s="110" t="s">
        <v>38</v>
      </c>
      <c r="B19" s="111"/>
      <c r="C19" s="112">
        <f>C18+C10</f>
        <v>790</v>
      </c>
      <c r="D19" s="112">
        <f t="shared" ref="D19:G19" si="1">D18+D10</f>
        <v>22.65</v>
      </c>
      <c r="E19" s="112">
        <f t="shared" si="1"/>
        <v>20.022000000000006</v>
      </c>
      <c r="F19" s="112">
        <f t="shared" si="1"/>
        <v>97.97</v>
      </c>
      <c r="G19" s="112">
        <f t="shared" si="1"/>
        <v>662.5</v>
      </c>
      <c r="H19" s="112"/>
    </row>
  </sheetData>
  <mergeCells count="10">
    <mergeCell ref="H3:H4"/>
    <mergeCell ref="A6:A9"/>
    <mergeCell ref="A12:A17"/>
    <mergeCell ref="G3:G4"/>
    <mergeCell ref="A1:A2"/>
    <mergeCell ref="B1:B2"/>
    <mergeCell ref="A3:A4"/>
    <mergeCell ref="B3:B4"/>
    <mergeCell ref="C3:C4"/>
    <mergeCell ref="D3:F3"/>
  </mergeCells>
  <pageMargins left="0.7" right="0.7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9"/>
  <sheetViews>
    <sheetView zoomScale="90" zoomScaleNormal="90" workbookViewId="0">
      <selection activeCell="J8" sqref="J8"/>
    </sheetView>
  </sheetViews>
  <sheetFormatPr defaultRowHeight="14.4" x14ac:dyDescent="0.3"/>
  <cols>
    <col min="1" max="1" width="13" customWidth="1"/>
    <col min="2" max="2" width="44.5546875" customWidth="1"/>
    <col min="3" max="3" width="10.109375" customWidth="1"/>
    <col min="6" max="6" width="11.109375" customWidth="1"/>
    <col min="7" max="7" width="17.44140625" customWidth="1"/>
    <col min="8" max="8" width="12.6640625" customWidth="1"/>
  </cols>
  <sheetData>
    <row r="1" spans="1:8" ht="15" thickBot="1" x14ac:dyDescent="0.35">
      <c r="A1" s="135"/>
      <c r="B1" s="147"/>
      <c r="C1" s="2"/>
      <c r="D1" s="3"/>
      <c r="E1" s="3"/>
      <c r="F1" s="3"/>
      <c r="G1" s="3"/>
      <c r="H1" s="3"/>
    </row>
    <row r="2" spans="1:8" ht="15" customHeight="1" x14ac:dyDescent="0.3">
      <c r="A2" s="239" t="s">
        <v>111</v>
      </c>
      <c r="B2" s="210" t="s">
        <v>4</v>
      </c>
      <c r="C2" s="220" t="s">
        <v>5</v>
      </c>
      <c r="D2" s="216" t="s">
        <v>6</v>
      </c>
      <c r="E2" s="216"/>
      <c r="F2" s="216"/>
      <c r="G2" s="216" t="s">
        <v>7</v>
      </c>
      <c r="H2" s="218" t="s">
        <v>86</v>
      </c>
    </row>
    <row r="3" spans="1:8" ht="15" thickBot="1" x14ac:dyDescent="0.35">
      <c r="A3" s="240"/>
      <c r="B3" s="211"/>
      <c r="C3" s="221"/>
      <c r="D3" s="179" t="s">
        <v>10</v>
      </c>
      <c r="E3" s="179" t="s">
        <v>11</v>
      </c>
      <c r="F3" s="179" t="s">
        <v>12</v>
      </c>
      <c r="G3" s="217"/>
      <c r="H3" s="219"/>
    </row>
    <row r="4" spans="1:8" ht="27.6" x14ac:dyDescent="0.3">
      <c r="A4" s="167" t="s">
        <v>139</v>
      </c>
      <c r="B4" s="178"/>
      <c r="C4" s="169"/>
      <c r="D4" s="95"/>
      <c r="E4" s="95"/>
      <c r="F4" s="95"/>
      <c r="G4" s="95"/>
      <c r="H4" s="95"/>
    </row>
    <row r="5" spans="1:8" x14ac:dyDescent="0.3">
      <c r="A5" s="222" t="s">
        <v>41</v>
      </c>
      <c r="B5" s="121"/>
      <c r="C5" s="107"/>
      <c r="D5" s="108"/>
      <c r="E5" s="108"/>
      <c r="F5" s="108"/>
      <c r="G5" s="108"/>
      <c r="H5" s="143"/>
    </row>
    <row r="6" spans="1:8" x14ac:dyDescent="0.3">
      <c r="A6" s="234"/>
      <c r="B6" s="96"/>
      <c r="C6" s="97"/>
      <c r="D6" s="92"/>
      <c r="E6" s="92"/>
      <c r="F6" s="92"/>
      <c r="G6" s="92"/>
      <c r="H6" s="97"/>
    </row>
    <row r="7" spans="1:8" x14ac:dyDescent="0.3">
      <c r="A7" s="234"/>
      <c r="B7" s="96"/>
      <c r="C7" s="98"/>
      <c r="D7" s="92"/>
      <c r="E7" s="92"/>
      <c r="F7" s="92"/>
      <c r="G7" s="92"/>
      <c r="H7" s="97"/>
    </row>
    <row r="8" spans="1:8" x14ac:dyDescent="0.3">
      <c r="A8" s="191"/>
      <c r="B8" s="96"/>
      <c r="C8" s="98"/>
      <c r="D8" s="92"/>
      <c r="E8" s="92"/>
      <c r="F8" s="92"/>
      <c r="G8" s="92"/>
      <c r="H8" s="97"/>
    </row>
    <row r="9" spans="1:8" ht="28.8" thickBot="1" x14ac:dyDescent="0.35">
      <c r="A9" s="151" t="s">
        <v>88</v>
      </c>
      <c r="B9" s="99"/>
      <c r="C9" s="100"/>
      <c r="D9" s="100"/>
      <c r="E9" s="100"/>
      <c r="F9" s="100"/>
      <c r="G9" s="100"/>
      <c r="H9" s="126"/>
    </row>
    <row r="10" spans="1:8" ht="15" thickBot="1" x14ac:dyDescent="0.35">
      <c r="A10" s="152"/>
      <c r="B10" s="134"/>
      <c r="C10" s="104"/>
      <c r="D10" s="105"/>
      <c r="E10" s="105"/>
      <c r="F10" s="105"/>
      <c r="G10" s="105"/>
      <c r="H10" s="142"/>
    </row>
    <row r="11" spans="1:8" x14ac:dyDescent="0.3">
      <c r="A11" s="234" t="s">
        <v>50</v>
      </c>
      <c r="B11" s="93" t="s">
        <v>124</v>
      </c>
      <c r="C11" s="139">
        <v>60</v>
      </c>
      <c r="D11" s="140">
        <v>0.84</v>
      </c>
      <c r="E11" s="140">
        <v>1.2E-2</v>
      </c>
      <c r="F11" s="140">
        <v>4.62</v>
      </c>
      <c r="G11" s="140">
        <v>1.62</v>
      </c>
      <c r="H11" s="145">
        <v>2</v>
      </c>
    </row>
    <row r="12" spans="1:8" x14ac:dyDescent="0.3">
      <c r="A12" s="234"/>
      <c r="B12" s="121" t="s">
        <v>140</v>
      </c>
      <c r="C12" s="98">
        <v>250</v>
      </c>
      <c r="D12" s="92">
        <v>2.2999999999999998</v>
      </c>
      <c r="E12" s="92">
        <v>7.72</v>
      </c>
      <c r="F12" s="92">
        <v>10.3</v>
      </c>
      <c r="G12" s="92">
        <v>93.2</v>
      </c>
      <c r="H12" s="97">
        <v>98</v>
      </c>
    </row>
    <row r="13" spans="1:8" x14ac:dyDescent="0.3">
      <c r="A13" s="234"/>
      <c r="B13" s="96" t="s">
        <v>93</v>
      </c>
      <c r="C13" s="107">
        <v>200</v>
      </c>
      <c r="D13" s="108">
        <v>5.4</v>
      </c>
      <c r="E13" s="108">
        <v>6.6</v>
      </c>
      <c r="F13" s="108">
        <v>29.5</v>
      </c>
      <c r="G13" s="108">
        <v>200</v>
      </c>
      <c r="H13" s="143">
        <v>256</v>
      </c>
    </row>
    <row r="14" spans="1:8" x14ac:dyDescent="0.3">
      <c r="A14" s="234"/>
      <c r="B14" s="96" t="s">
        <v>141</v>
      </c>
      <c r="C14" s="107">
        <v>100</v>
      </c>
      <c r="D14" s="108">
        <v>8.8000000000000007</v>
      </c>
      <c r="E14" s="108">
        <v>12.7</v>
      </c>
      <c r="F14" s="108">
        <v>8.6999999999999993</v>
      </c>
      <c r="G14" s="108">
        <v>204</v>
      </c>
      <c r="H14" s="143">
        <v>389</v>
      </c>
    </row>
    <row r="15" spans="1:8" x14ac:dyDescent="0.3">
      <c r="A15" s="234"/>
      <c r="B15" s="96" t="s">
        <v>100</v>
      </c>
      <c r="C15" s="107">
        <v>200</v>
      </c>
      <c r="D15" s="108">
        <v>0.6</v>
      </c>
      <c r="E15" s="108">
        <v>0.1</v>
      </c>
      <c r="F15" s="108">
        <v>20.100000000000001</v>
      </c>
      <c r="G15" s="108">
        <v>84</v>
      </c>
      <c r="H15" s="143">
        <v>495</v>
      </c>
    </row>
    <row r="16" spans="1:8" x14ac:dyDescent="0.3">
      <c r="A16" s="234"/>
      <c r="B16" s="96" t="s">
        <v>101</v>
      </c>
      <c r="C16" s="107">
        <v>40</v>
      </c>
      <c r="D16" s="108">
        <v>3.04</v>
      </c>
      <c r="E16" s="108">
        <v>0.32</v>
      </c>
      <c r="F16" s="108">
        <v>19.68</v>
      </c>
      <c r="G16" s="108">
        <v>94</v>
      </c>
      <c r="H16" s="143">
        <v>108</v>
      </c>
    </row>
    <row r="17" spans="1:8" s="55" customFormat="1" x14ac:dyDescent="0.3">
      <c r="A17" s="191"/>
      <c r="B17" s="96" t="s">
        <v>96</v>
      </c>
      <c r="C17" s="98">
        <v>40</v>
      </c>
      <c r="D17" s="92">
        <v>3.2</v>
      </c>
      <c r="E17" s="92">
        <v>0.6</v>
      </c>
      <c r="F17" s="92">
        <v>16.04</v>
      </c>
      <c r="G17" s="92">
        <v>82.4</v>
      </c>
      <c r="H17" s="97">
        <v>110</v>
      </c>
    </row>
    <row r="18" spans="1:8" s="55" customFormat="1" ht="28.2" x14ac:dyDescent="0.3">
      <c r="A18" s="101" t="s">
        <v>89</v>
      </c>
      <c r="B18" s="106"/>
      <c r="C18" s="101">
        <f>SUM(C11:C17)</f>
        <v>890</v>
      </c>
      <c r="D18" s="101">
        <f t="shared" ref="D18:G18" si="0">SUM(D11:D17)</f>
        <v>24.18</v>
      </c>
      <c r="E18" s="101">
        <f t="shared" si="0"/>
        <v>28.052</v>
      </c>
      <c r="F18" s="101">
        <f t="shared" si="0"/>
        <v>108.94</v>
      </c>
      <c r="G18" s="101">
        <f t="shared" si="0"/>
        <v>759.21999999999991</v>
      </c>
      <c r="H18" s="101"/>
    </row>
    <row r="19" spans="1:8" ht="28.2" x14ac:dyDescent="0.3">
      <c r="A19" s="118" t="s">
        <v>38</v>
      </c>
      <c r="B19" s="136"/>
      <c r="C19" s="118">
        <f t="shared" ref="C19:G19" si="1">SUM(C9+C18)</f>
        <v>890</v>
      </c>
      <c r="D19" s="118">
        <f t="shared" si="1"/>
        <v>24.18</v>
      </c>
      <c r="E19" s="118">
        <f t="shared" si="1"/>
        <v>28.052</v>
      </c>
      <c r="F19" s="118">
        <f t="shared" si="1"/>
        <v>108.94</v>
      </c>
      <c r="G19" s="118">
        <f t="shared" si="1"/>
        <v>759.21999999999991</v>
      </c>
      <c r="H19" s="118"/>
    </row>
  </sheetData>
  <mergeCells count="8">
    <mergeCell ref="A2:A3"/>
    <mergeCell ref="A5:A8"/>
    <mergeCell ref="A11:A17"/>
    <mergeCell ref="G2:G3"/>
    <mergeCell ref="H2:H3"/>
    <mergeCell ref="B2:B3"/>
    <mergeCell ref="C2:C3"/>
    <mergeCell ref="D2:F2"/>
  </mergeCells>
  <pageMargins left="0.7" right="0.7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tabSelected="1" zoomScale="90" zoomScaleNormal="90" workbookViewId="0">
      <selection activeCell="O23" sqref="O23"/>
    </sheetView>
  </sheetViews>
  <sheetFormatPr defaultRowHeight="14.4" x14ac:dyDescent="0.3"/>
  <cols>
    <col min="1" max="1" width="13.33203125" customWidth="1"/>
    <col min="2" max="2" width="41.109375" customWidth="1"/>
    <col min="3" max="3" width="10.33203125" customWidth="1"/>
    <col min="6" max="6" width="11" customWidth="1"/>
    <col min="7" max="7" width="16.6640625" customWidth="1"/>
  </cols>
  <sheetData>
    <row r="1" spans="1:15" x14ac:dyDescent="0.3">
      <c r="A1" s="50" t="s">
        <v>0</v>
      </c>
      <c r="B1" s="1" t="s">
        <v>39</v>
      </c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pans="1:15" x14ac:dyDescent="0.3">
      <c r="A2" s="50" t="s">
        <v>1</v>
      </c>
      <c r="B2" s="4" t="e">
        <f>'День 1'!#REF!</f>
        <v>#REF!</v>
      </c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pans="1:15" ht="15" customHeight="1" x14ac:dyDescent="0.3">
      <c r="A3" s="194" t="s">
        <v>2</v>
      </c>
      <c r="B3" s="196" t="e">
        <f>'День 1'!B1:B2</f>
        <v>#VALUE!</v>
      </c>
      <c r="C3" s="2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spans="1:15" ht="15" thickBot="1" x14ac:dyDescent="0.35">
      <c r="A4" s="246"/>
      <c r="B4" s="247"/>
      <c r="C4" s="2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spans="1:15" ht="15" customHeight="1" x14ac:dyDescent="0.3">
      <c r="A5" s="248" t="s">
        <v>3</v>
      </c>
      <c r="B5" s="250" t="s">
        <v>4</v>
      </c>
      <c r="C5" s="252" t="s">
        <v>5</v>
      </c>
      <c r="D5" s="241" t="s">
        <v>6</v>
      </c>
      <c r="E5" s="241"/>
      <c r="F5" s="241"/>
      <c r="G5" s="241" t="s">
        <v>7</v>
      </c>
      <c r="H5" s="241" t="s">
        <v>8</v>
      </c>
      <c r="I5" s="241"/>
      <c r="J5" s="241"/>
      <c r="K5" s="241"/>
      <c r="L5" s="243" t="s">
        <v>9</v>
      </c>
      <c r="M5" s="244"/>
      <c r="N5" s="244"/>
      <c r="O5" s="245"/>
    </row>
    <row r="6" spans="1:15" ht="15" thickBot="1" x14ac:dyDescent="0.35">
      <c r="A6" s="249"/>
      <c r="B6" s="251"/>
      <c r="C6" s="253"/>
      <c r="D6" s="49" t="s">
        <v>10</v>
      </c>
      <c r="E6" s="49" t="s">
        <v>11</v>
      </c>
      <c r="F6" s="49" t="s">
        <v>12</v>
      </c>
      <c r="G6" s="242"/>
      <c r="H6" s="49" t="s">
        <v>13</v>
      </c>
      <c r="I6" s="49" t="s">
        <v>14</v>
      </c>
      <c r="J6" s="49" t="s">
        <v>15</v>
      </c>
      <c r="K6" s="49" t="s">
        <v>16</v>
      </c>
      <c r="L6" s="49" t="s">
        <v>17</v>
      </c>
      <c r="M6" s="5" t="s">
        <v>18</v>
      </c>
      <c r="N6" s="5" t="s">
        <v>19</v>
      </c>
      <c r="O6" s="6" t="s">
        <v>20</v>
      </c>
    </row>
    <row r="7" spans="1:15" ht="15" thickBot="1" x14ac:dyDescent="0.35">
      <c r="A7" s="15" t="s">
        <v>21</v>
      </c>
      <c r="B7" s="16" t="s">
        <v>22</v>
      </c>
      <c r="C7" s="17" t="s">
        <v>23</v>
      </c>
      <c r="D7" s="18" t="s">
        <v>24</v>
      </c>
      <c r="E7" s="18" t="s">
        <v>25</v>
      </c>
      <c r="F7" s="18" t="s">
        <v>26</v>
      </c>
      <c r="G7" s="18" t="s">
        <v>27</v>
      </c>
      <c r="H7" s="18" t="s">
        <v>28</v>
      </c>
      <c r="I7" s="18" t="s">
        <v>29</v>
      </c>
      <c r="J7" s="18" t="s">
        <v>30</v>
      </c>
      <c r="K7" s="18" t="s">
        <v>31</v>
      </c>
      <c r="L7" s="18" t="s">
        <v>32</v>
      </c>
      <c r="M7" s="18" t="s">
        <v>33</v>
      </c>
      <c r="N7" s="18" t="s">
        <v>34</v>
      </c>
      <c r="O7" s="19" t="s">
        <v>35</v>
      </c>
    </row>
    <row r="8" spans="1:15" ht="15" thickBot="1" x14ac:dyDescent="0.35">
      <c r="A8" s="25"/>
      <c r="B8" s="26" t="s">
        <v>36</v>
      </c>
      <c r="C8" s="27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9"/>
    </row>
    <row r="9" spans="1:15" x14ac:dyDescent="0.3">
      <c r="A9" s="20"/>
      <c r="B9" s="21"/>
      <c r="C9" s="22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4"/>
    </row>
    <row r="10" spans="1:15" x14ac:dyDescent="0.3">
      <c r="A10" s="10"/>
      <c r="B10" s="8"/>
      <c r="C10" s="11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3"/>
    </row>
    <row r="11" spans="1:15" x14ac:dyDescent="0.3">
      <c r="A11" s="10"/>
      <c r="B11" s="8"/>
      <c r="C11" s="14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3"/>
    </row>
    <row r="12" spans="1:15" x14ac:dyDescent="0.3">
      <c r="A12" s="10"/>
      <c r="B12" s="8"/>
      <c r="C12" s="14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3"/>
    </row>
    <row r="13" spans="1:15" ht="15" thickBot="1" x14ac:dyDescent="0.35">
      <c r="A13" s="52"/>
      <c r="B13" s="53"/>
      <c r="C13" s="35">
        <f>SUM(C9:C12)</f>
        <v>0</v>
      </c>
      <c r="D13" s="35">
        <f>SUM(D9:D12)</f>
        <v>0</v>
      </c>
      <c r="E13" s="35">
        <f>SUM(E9:E12)</f>
        <v>0</v>
      </c>
      <c r="F13" s="35">
        <f>SUM(F9:F12)</f>
        <v>0</v>
      </c>
      <c r="G13" s="35">
        <f>SUM(G9:G12)</f>
        <v>0</v>
      </c>
      <c r="H13" s="35">
        <f t="shared" ref="H13:O13" si="0">SUM(H6:H12)</f>
        <v>0</v>
      </c>
      <c r="I13" s="35">
        <f t="shared" si="0"/>
        <v>0</v>
      </c>
      <c r="J13" s="35">
        <f t="shared" si="0"/>
        <v>0</v>
      </c>
      <c r="K13" s="35">
        <f t="shared" si="0"/>
        <v>0</v>
      </c>
      <c r="L13" s="35">
        <f t="shared" si="0"/>
        <v>0</v>
      </c>
      <c r="M13" s="35">
        <f t="shared" si="0"/>
        <v>0</v>
      </c>
      <c r="N13" s="35">
        <f t="shared" si="0"/>
        <v>0</v>
      </c>
      <c r="O13" s="54">
        <f t="shared" si="0"/>
        <v>0</v>
      </c>
    </row>
    <row r="14" spans="1:15" ht="15" thickBot="1" x14ac:dyDescent="0.35">
      <c r="A14" s="30"/>
      <c r="B14" s="31" t="s">
        <v>37</v>
      </c>
      <c r="C14" s="32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4"/>
    </row>
    <row r="15" spans="1:15" x14ac:dyDescent="0.3">
      <c r="A15" s="47"/>
      <c r="B15" s="8"/>
      <c r="C15" s="48"/>
      <c r="D15" s="7"/>
      <c r="E15" s="7"/>
      <c r="F15" s="7"/>
      <c r="G15" s="7"/>
      <c r="H15" s="23"/>
      <c r="I15" s="23"/>
      <c r="J15" s="23"/>
      <c r="K15" s="23"/>
      <c r="L15" s="23"/>
      <c r="M15" s="23"/>
      <c r="N15" s="23"/>
      <c r="O15" s="24"/>
    </row>
    <row r="16" spans="1:15" x14ac:dyDescent="0.3">
      <c r="A16" s="47"/>
      <c r="B16" s="8"/>
      <c r="C16" s="48"/>
      <c r="D16" s="7"/>
      <c r="E16" s="7"/>
      <c r="F16" s="7"/>
      <c r="G16" s="7"/>
      <c r="H16" s="12"/>
      <c r="I16" s="12"/>
      <c r="J16" s="12"/>
      <c r="K16" s="12"/>
      <c r="L16" s="12"/>
      <c r="M16" s="12"/>
      <c r="N16" s="12"/>
      <c r="O16" s="13"/>
    </row>
    <row r="17" spans="1:15" x14ac:dyDescent="0.3">
      <c r="A17" s="47"/>
      <c r="B17" s="8"/>
      <c r="C17" s="48"/>
      <c r="D17" s="7"/>
      <c r="E17" s="7"/>
      <c r="F17" s="7"/>
      <c r="G17" s="7"/>
      <c r="H17" s="12"/>
      <c r="I17" s="12"/>
      <c r="J17" s="12"/>
      <c r="K17" s="12"/>
      <c r="L17" s="12"/>
      <c r="M17" s="12"/>
      <c r="N17" s="12"/>
      <c r="O17" s="13"/>
    </row>
    <row r="18" spans="1:15" x14ac:dyDescent="0.3">
      <c r="A18" s="47"/>
      <c r="B18" s="8"/>
      <c r="C18" s="48"/>
      <c r="D18" s="7"/>
      <c r="E18" s="7"/>
      <c r="F18" s="7"/>
      <c r="G18" s="7"/>
      <c r="H18" s="12"/>
      <c r="I18" s="12"/>
      <c r="J18" s="12"/>
      <c r="K18" s="12"/>
      <c r="L18" s="12"/>
      <c r="M18" s="12"/>
      <c r="N18" s="12"/>
      <c r="O18" s="13"/>
    </row>
    <row r="19" spans="1:15" x14ac:dyDescent="0.3">
      <c r="A19" s="47"/>
      <c r="B19" s="8"/>
      <c r="C19" s="48"/>
      <c r="D19" s="7"/>
      <c r="E19" s="7"/>
      <c r="F19" s="7"/>
      <c r="G19" s="7"/>
      <c r="H19" s="12"/>
      <c r="I19" s="12"/>
      <c r="J19" s="12"/>
      <c r="K19" s="12"/>
      <c r="L19" s="12"/>
      <c r="M19" s="12"/>
      <c r="N19" s="12"/>
      <c r="O19" s="13"/>
    </row>
    <row r="20" spans="1:15" x14ac:dyDescent="0.3">
      <c r="A20" s="47"/>
      <c r="B20" s="8"/>
      <c r="C20" s="48"/>
      <c r="D20" s="7"/>
      <c r="E20" s="7"/>
      <c r="F20" s="7"/>
      <c r="G20" s="7"/>
      <c r="H20" s="12"/>
      <c r="I20" s="12"/>
      <c r="J20" s="12"/>
      <c r="K20" s="12"/>
      <c r="L20" s="12"/>
      <c r="M20" s="12"/>
      <c r="N20" s="12"/>
      <c r="O20" s="13"/>
    </row>
    <row r="21" spans="1:15" x14ac:dyDescent="0.3">
      <c r="A21" s="10"/>
      <c r="B21" s="8"/>
      <c r="C21" s="14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3"/>
    </row>
    <row r="22" spans="1:15" x14ac:dyDescent="0.3">
      <c r="A22" s="52"/>
      <c r="B22" s="53"/>
      <c r="C22" s="35">
        <f>SUM(C15:C21)</f>
        <v>0</v>
      </c>
      <c r="D22" s="35">
        <f t="shared" ref="D22:N22" si="1">SUM(D15:D21)</f>
        <v>0</v>
      </c>
      <c r="E22" s="35">
        <f t="shared" si="1"/>
        <v>0</v>
      </c>
      <c r="F22" s="35">
        <f t="shared" si="1"/>
        <v>0</v>
      </c>
      <c r="G22" s="35">
        <f t="shared" si="1"/>
        <v>0</v>
      </c>
      <c r="H22" s="35">
        <f t="shared" si="1"/>
        <v>0</v>
      </c>
      <c r="I22" s="35">
        <f t="shared" si="1"/>
        <v>0</v>
      </c>
      <c r="J22" s="35">
        <f t="shared" si="1"/>
        <v>0</v>
      </c>
      <c r="K22" s="35">
        <f t="shared" si="1"/>
        <v>0</v>
      </c>
      <c r="L22" s="35">
        <f t="shared" si="1"/>
        <v>0</v>
      </c>
      <c r="M22" s="35">
        <f t="shared" si="1"/>
        <v>0</v>
      </c>
      <c r="N22" s="35">
        <f t="shared" si="1"/>
        <v>0</v>
      </c>
      <c r="O22" s="54">
        <f>SUM(O15:O21)</f>
        <v>0</v>
      </c>
    </row>
    <row r="23" spans="1:15" ht="15" thickBot="1" x14ac:dyDescent="0.35">
      <c r="A23" s="56"/>
      <c r="B23" s="57" t="s">
        <v>38</v>
      </c>
      <c r="C23" s="36">
        <f t="shared" ref="C23:O23" si="2">SUM(C13+C22)</f>
        <v>0</v>
      </c>
      <c r="D23" s="36">
        <f t="shared" si="2"/>
        <v>0</v>
      </c>
      <c r="E23" s="36">
        <f t="shared" si="2"/>
        <v>0</v>
      </c>
      <c r="F23" s="36">
        <f t="shared" si="2"/>
        <v>0</v>
      </c>
      <c r="G23" s="36">
        <f t="shared" si="2"/>
        <v>0</v>
      </c>
      <c r="H23" s="36">
        <f t="shared" si="2"/>
        <v>0</v>
      </c>
      <c r="I23" s="36">
        <f t="shared" si="2"/>
        <v>0</v>
      </c>
      <c r="J23" s="36">
        <f t="shared" si="2"/>
        <v>0</v>
      </c>
      <c r="K23" s="36">
        <f t="shared" si="2"/>
        <v>0</v>
      </c>
      <c r="L23" s="36">
        <f t="shared" si="2"/>
        <v>0</v>
      </c>
      <c r="M23" s="36">
        <f t="shared" si="2"/>
        <v>0</v>
      </c>
      <c r="N23" s="36">
        <f t="shared" si="2"/>
        <v>0</v>
      </c>
      <c r="O23" s="36">
        <f t="shared" si="2"/>
        <v>0</v>
      </c>
    </row>
  </sheetData>
  <mergeCells count="9">
    <mergeCell ref="G5:G6"/>
    <mergeCell ref="H5:K5"/>
    <mergeCell ref="L5:O5"/>
    <mergeCell ref="A3:A4"/>
    <mergeCell ref="B3:B4"/>
    <mergeCell ref="A5:A6"/>
    <mergeCell ref="B5:B6"/>
    <mergeCell ref="C5:C6"/>
    <mergeCell ref="D5:F5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zoomScale="90" zoomScaleNormal="90" workbookViewId="0">
      <selection activeCell="O23" sqref="O23"/>
    </sheetView>
  </sheetViews>
  <sheetFormatPr defaultRowHeight="14.4" x14ac:dyDescent="0.3"/>
  <cols>
    <col min="1" max="1" width="13.6640625" customWidth="1"/>
    <col min="2" max="2" width="42.109375" customWidth="1"/>
    <col min="6" max="6" width="10.44140625" customWidth="1"/>
    <col min="7" max="7" width="16.88671875" customWidth="1"/>
  </cols>
  <sheetData>
    <row r="1" spans="1:15" x14ac:dyDescent="0.3">
      <c r="A1" s="50" t="s">
        <v>0</v>
      </c>
      <c r="B1" s="1" t="s">
        <v>40</v>
      </c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pans="1:15" x14ac:dyDescent="0.3">
      <c r="A2" s="50" t="s">
        <v>1</v>
      </c>
      <c r="B2" s="4" t="e">
        <f>'День 1'!#REF!</f>
        <v>#REF!</v>
      </c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pans="1:15" ht="15" customHeight="1" x14ac:dyDescent="0.3">
      <c r="A3" s="194" t="s">
        <v>2</v>
      </c>
      <c r="B3" s="196" t="e">
        <f>'День 1'!B1:B2</f>
        <v>#VALUE!</v>
      </c>
      <c r="C3" s="2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spans="1:15" ht="15" thickBot="1" x14ac:dyDescent="0.35">
      <c r="A4" s="246"/>
      <c r="B4" s="247"/>
      <c r="C4" s="2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spans="1:15" ht="15" customHeight="1" x14ac:dyDescent="0.3">
      <c r="A5" s="248" t="s">
        <v>3</v>
      </c>
      <c r="B5" s="250" t="s">
        <v>4</v>
      </c>
      <c r="C5" s="252" t="s">
        <v>5</v>
      </c>
      <c r="D5" s="241" t="s">
        <v>6</v>
      </c>
      <c r="E5" s="241"/>
      <c r="F5" s="241"/>
      <c r="G5" s="241" t="s">
        <v>7</v>
      </c>
      <c r="H5" s="241" t="s">
        <v>8</v>
      </c>
      <c r="I5" s="241"/>
      <c r="J5" s="241"/>
      <c r="K5" s="241"/>
      <c r="L5" s="243" t="s">
        <v>9</v>
      </c>
      <c r="M5" s="244"/>
      <c r="N5" s="244"/>
      <c r="O5" s="245"/>
    </row>
    <row r="6" spans="1:15" ht="15" thickBot="1" x14ac:dyDescent="0.35">
      <c r="A6" s="249"/>
      <c r="B6" s="251"/>
      <c r="C6" s="253"/>
      <c r="D6" s="49" t="s">
        <v>10</v>
      </c>
      <c r="E6" s="49" t="s">
        <v>11</v>
      </c>
      <c r="F6" s="49" t="s">
        <v>12</v>
      </c>
      <c r="G6" s="242"/>
      <c r="H6" s="49" t="s">
        <v>13</v>
      </c>
      <c r="I6" s="49" t="s">
        <v>14</v>
      </c>
      <c r="J6" s="49" t="s">
        <v>15</v>
      </c>
      <c r="K6" s="49" t="s">
        <v>16</v>
      </c>
      <c r="L6" s="49" t="s">
        <v>17</v>
      </c>
      <c r="M6" s="5" t="s">
        <v>18</v>
      </c>
      <c r="N6" s="5" t="s">
        <v>19</v>
      </c>
      <c r="O6" s="6" t="s">
        <v>20</v>
      </c>
    </row>
    <row r="7" spans="1:15" ht="15" thickBot="1" x14ac:dyDescent="0.35">
      <c r="A7" s="15" t="s">
        <v>21</v>
      </c>
      <c r="B7" s="16" t="s">
        <v>22</v>
      </c>
      <c r="C7" s="17" t="s">
        <v>23</v>
      </c>
      <c r="D7" s="18" t="s">
        <v>24</v>
      </c>
      <c r="E7" s="18" t="s">
        <v>25</v>
      </c>
      <c r="F7" s="18" t="s">
        <v>26</v>
      </c>
      <c r="G7" s="18" t="s">
        <v>27</v>
      </c>
      <c r="H7" s="18" t="s">
        <v>28</v>
      </c>
      <c r="I7" s="18" t="s">
        <v>29</v>
      </c>
      <c r="J7" s="18" t="s">
        <v>30</v>
      </c>
      <c r="K7" s="18" t="s">
        <v>31</v>
      </c>
      <c r="L7" s="18" t="s">
        <v>32</v>
      </c>
      <c r="M7" s="18" t="s">
        <v>33</v>
      </c>
      <c r="N7" s="18" t="s">
        <v>34</v>
      </c>
      <c r="O7" s="19" t="s">
        <v>35</v>
      </c>
    </row>
    <row r="8" spans="1:15" ht="15" thickBot="1" x14ac:dyDescent="0.35">
      <c r="A8" s="25"/>
      <c r="B8" s="26" t="s">
        <v>36</v>
      </c>
      <c r="C8" s="27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9"/>
    </row>
    <row r="9" spans="1:15" x14ac:dyDescent="0.3">
      <c r="A9" s="20"/>
      <c r="B9" s="21"/>
      <c r="C9" s="22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4"/>
    </row>
    <row r="10" spans="1:15" x14ac:dyDescent="0.3">
      <c r="A10" s="10"/>
      <c r="B10" s="8"/>
      <c r="C10" s="11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3"/>
    </row>
    <row r="11" spans="1:15" x14ac:dyDescent="0.3">
      <c r="A11" s="10"/>
      <c r="B11" s="8"/>
      <c r="C11" s="14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3"/>
    </row>
    <row r="12" spans="1:15" x14ac:dyDescent="0.3">
      <c r="A12" s="10"/>
      <c r="B12" s="8"/>
      <c r="C12" s="14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3"/>
    </row>
    <row r="13" spans="1:15" ht="15" thickBot="1" x14ac:dyDescent="0.35">
      <c r="A13" s="52"/>
      <c r="B13" s="53"/>
      <c r="C13" s="35">
        <f>SUM(C9:C12)</f>
        <v>0</v>
      </c>
      <c r="D13" s="35">
        <f>SUM(D9:D12)</f>
        <v>0</v>
      </c>
      <c r="E13" s="35">
        <f>SUM(E9:E12)</f>
        <v>0</v>
      </c>
      <c r="F13" s="35">
        <f>SUM(F9:F12)</f>
        <v>0</v>
      </c>
      <c r="G13" s="35">
        <f>SUM(G9:G12)</f>
        <v>0</v>
      </c>
      <c r="H13" s="35">
        <f t="shared" ref="H13:O13" si="0">SUM(H6:H12)</f>
        <v>0</v>
      </c>
      <c r="I13" s="35">
        <f t="shared" si="0"/>
        <v>0</v>
      </c>
      <c r="J13" s="35">
        <f t="shared" si="0"/>
        <v>0</v>
      </c>
      <c r="K13" s="35">
        <f t="shared" si="0"/>
        <v>0</v>
      </c>
      <c r="L13" s="35">
        <f t="shared" si="0"/>
        <v>0</v>
      </c>
      <c r="M13" s="35">
        <f t="shared" si="0"/>
        <v>0</v>
      </c>
      <c r="N13" s="35">
        <f t="shared" si="0"/>
        <v>0</v>
      </c>
      <c r="O13" s="54">
        <f t="shared" si="0"/>
        <v>0</v>
      </c>
    </row>
    <row r="14" spans="1:15" ht="15" thickBot="1" x14ac:dyDescent="0.35">
      <c r="A14" s="30"/>
      <c r="B14" s="31" t="s">
        <v>37</v>
      </c>
      <c r="C14" s="32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4"/>
    </row>
    <row r="15" spans="1:15" x14ac:dyDescent="0.3">
      <c r="A15" s="47"/>
      <c r="B15" s="8"/>
      <c r="C15" s="48"/>
      <c r="D15" s="7"/>
      <c r="E15" s="7"/>
      <c r="F15" s="7"/>
      <c r="G15" s="7"/>
      <c r="H15" s="23"/>
      <c r="I15" s="23"/>
      <c r="J15" s="23"/>
      <c r="K15" s="23"/>
      <c r="L15" s="23"/>
      <c r="M15" s="23"/>
      <c r="N15" s="23"/>
      <c r="O15" s="24"/>
    </row>
    <row r="16" spans="1:15" x14ac:dyDescent="0.3">
      <c r="A16" s="47"/>
      <c r="B16" s="8"/>
      <c r="C16" s="48"/>
      <c r="D16" s="7"/>
      <c r="E16" s="7"/>
      <c r="F16" s="7"/>
      <c r="G16" s="7"/>
      <c r="H16" s="12"/>
      <c r="I16" s="12"/>
      <c r="J16" s="12"/>
      <c r="K16" s="12"/>
      <c r="L16" s="12"/>
      <c r="M16" s="12"/>
      <c r="N16" s="12"/>
      <c r="O16" s="13"/>
    </row>
    <row r="17" spans="1:15" x14ac:dyDescent="0.3">
      <c r="A17" s="47"/>
      <c r="B17" s="8"/>
      <c r="C17" s="48"/>
      <c r="D17" s="7"/>
      <c r="E17" s="7"/>
      <c r="F17" s="7"/>
      <c r="G17" s="7"/>
      <c r="H17" s="12"/>
      <c r="I17" s="12"/>
      <c r="J17" s="12"/>
      <c r="K17" s="12"/>
      <c r="L17" s="12"/>
      <c r="M17" s="12"/>
      <c r="N17" s="12"/>
      <c r="O17" s="13"/>
    </row>
    <row r="18" spans="1:15" x14ac:dyDescent="0.3">
      <c r="A18" s="47"/>
      <c r="B18" s="8"/>
      <c r="C18" s="48"/>
      <c r="D18" s="7"/>
      <c r="E18" s="7"/>
      <c r="F18" s="7"/>
      <c r="G18" s="7"/>
      <c r="H18" s="12"/>
      <c r="I18" s="12"/>
      <c r="J18" s="12"/>
      <c r="K18" s="12"/>
      <c r="L18" s="12"/>
      <c r="M18" s="12"/>
      <c r="N18" s="12"/>
      <c r="O18" s="13"/>
    </row>
    <row r="19" spans="1:15" x14ac:dyDescent="0.3">
      <c r="A19" s="47"/>
      <c r="B19" s="8"/>
      <c r="C19" s="48"/>
      <c r="D19" s="7"/>
      <c r="E19" s="7"/>
      <c r="F19" s="7"/>
      <c r="G19" s="7"/>
      <c r="H19" s="12"/>
      <c r="I19" s="12"/>
      <c r="J19" s="12"/>
      <c r="K19" s="12"/>
      <c r="L19" s="12"/>
      <c r="M19" s="12"/>
      <c r="N19" s="12"/>
      <c r="O19" s="13"/>
    </row>
    <row r="20" spans="1:15" x14ac:dyDescent="0.3">
      <c r="A20" s="47"/>
      <c r="B20" s="8"/>
      <c r="C20" s="48"/>
      <c r="D20" s="7"/>
      <c r="E20" s="7"/>
      <c r="F20" s="7"/>
      <c r="G20" s="7"/>
      <c r="H20" s="12"/>
      <c r="I20" s="12"/>
      <c r="J20" s="12"/>
      <c r="K20" s="12"/>
      <c r="L20" s="12"/>
      <c r="M20" s="12"/>
      <c r="N20" s="12"/>
      <c r="O20" s="13"/>
    </row>
    <row r="21" spans="1:15" x14ac:dyDescent="0.3">
      <c r="A21" s="10"/>
      <c r="B21" s="8"/>
      <c r="C21" s="14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3"/>
    </row>
    <row r="22" spans="1:15" x14ac:dyDescent="0.3">
      <c r="A22" s="52"/>
      <c r="B22" s="53"/>
      <c r="C22" s="35">
        <f>SUM(C15:C21)</f>
        <v>0</v>
      </c>
      <c r="D22" s="35">
        <f t="shared" ref="D22:N22" si="1">SUM(D15:D21)</f>
        <v>0</v>
      </c>
      <c r="E22" s="35">
        <f t="shared" si="1"/>
        <v>0</v>
      </c>
      <c r="F22" s="35">
        <f t="shared" si="1"/>
        <v>0</v>
      </c>
      <c r="G22" s="35">
        <f t="shared" si="1"/>
        <v>0</v>
      </c>
      <c r="H22" s="35">
        <f t="shared" si="1"/>
        <v>0</v>
      </c>
      <c r="I22" s="35">
        <f t="shared" si="1"/>
        <v>0</v>
      </c>
      <c r="J22" s="35">
        <f t="shared" si="1"/>
        <v>0</v>
      </c>
      <c r="K22" s="35">
        <f t="shared" si="1"/>
        <v>0</v>
      </c>
      <c r="L22" s="35">
        <f t="shared" si="1"/>
        <v>0</v>
      </c>
      <c r="M22" s="35">
        <f t="shared" si="1"/>
        <v>0</v>
      </c>
      <c r="N22" s="35">
        <f t="shared" si="1"/>
        <v>0</v>
      </c>
      <c r="O22" s="54">
        <f>SUM(O15:O21)</f>
        <v>0</v>
      </c>
    </row>
    <row r="23" spans="1:15" ht="15" thickBot="1" x14ac:dyDescent="0.35">
      <c r="A23" s="56"/>
      <c r="B23" s="57" t="s">
        <v>38</v>
      </c>
      <c r="C23" s="36">
        <f t="shared" ref="C23:O23" si="2">SUM(C13+C22)</f>
        <v>0</v>
      </c>
      <c r="D23" s="36">
        <f t="shared" si="2"/>
        <v>0</v>
      </c>
      <c r="E23" s="36">
        <f t="shared" si="2"/>
        <v>0</v>
      </c>
      <c r="F23" s="36">
        <f t="shared" si="2"/>
        <v>0</v>
      </c>
      <c r="G23" s="36">
        <f t="shared" si="2"/>
        <v>0</v>
      </c>
      <c r="H23" s="36">
        <f t="shared" si="2"/>
        <v>0</v>
      </c>
      <c r="I23" s="36">
        <f t="shared" si="2"/>
        <v>0</v>
      </c>
      <c r="J23" s="36">
        <f t="shared" si="2"/>
        <v>0</v>
      </c>
      <c r="K23" s="36">
        <f t="shared" si="2"/>
        <v>0</v>
      </c>
      <c r="L23" s="36">
        <f t="shared" si="2"/>
        <v>0</v>
      </c>
      <c r="M23" s="36">
        <f t="shared" si="2"/>
        <v>0</v>
      </c>
      <c r="N23" s="36">
        <f t="shared" si="2"/>
        <v>0</v>
      </c>
      <c r="O23" s="36">
        <f t="shared" si="2"/>
        <v>0</v>
      </c>
    </row>
  </sheetData>
  <mergeCells count="9">
    <mergeCell ref="G5:G6"/>
    <mergeCell ref="H5:K5"/>
    <mergeCell ref="L5:O5"/>
    <mergeCell ref="A3:A4"/>
    <mergeCell ref="B3:B4"/>
    <mergeCell ref="A5:A6"/>
    <mergeCell ref="B5:B6"/>
    <mergeCell ref="C5:C6"/>
    <mergeCell ref="D5:F5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3"/>
  <sheetViews>
    <sheetView workbookViewId="0">
      <selection activeCell="D17" sqref="D17"/>
    </sheetView>
  </sheetViews>
  <sheetFormatPr defaultRowHeight="14.4" x14ac:dyDescent="0.3"/>
  <cols>
    <col min="1" max="1" width="18.109375" customWidth="1"/>
    <col min="2" max="2" width="14.109375" customWidth="1"/>
    <col min="3" max="3" width="11.109375" customWidth="1"/>
    <col min="4" max="5" width="11" customWidth="1"/>
    <col min="6" max="6" width="25.88671875" customWidth="1"/>
  </cols>
  <sheetData>
    <row r="1" spans="1:14" ht="29.25" customHeight="1" x14ac:dyDescent="0.3">
      <c r="A1" s="43" t="s">
        <v>41</v>
      </c>
      <c r="B1" s="44" t="s">
        <v>42</v>
      </c>
      <c r="C1" s="44" t="s">
        <v>43</v>
      </c>
      <c r="D1" s="44" t="s">
        <v>44</v>
      </c>
      <c r="E1" s="44" t="s">
        <v>45</v>
      </c>
      <c r="F1" s="44" t="s">
        <v>46</v>
      </c>
      <c r="G1" s="37" t="s">
        <v>13</v>
      </c>
      <c r="H1" s="37" t="s">
        <v>14</v>
      </c>
      <c r="I1" s="37" t="s">
        <v>15</v>
      </c>
      <c r="J1" s="37" t="s">
        <v>16</v>
      </c>
      <c r="K1" s="37" t="s">
        <v>17</v>
      </c>
      <c r="L1" s="37" t="s">
        <v>18</v>
      </c>
      <c r="M1" s="37" t="s">
        <v>19</v>
      </c>
      <c r="N1" s="38" t="s">
        <v>20</v>
      </c>
    </row>
    <row r="2" spans="1:14" x14ac:dyDescent="0.3">
      <c r="A2" s="9" t="s">
        <v>47</v>
      </c>
      <c r="B2" s="58">
        <f>SUM('День 1'!C10,'День 2'!C8,'День 3'!C10,'День 4'!C8,'День 5'!C9,'День 6'!C9,'День 7'!C8,'День 8'!C10,'День 9'!C11,'День 10'!C9,'День 11'!C13,'День 12'!C13)</f>
        <v>0</v>
      </c>
      <c r="C2" s="58">
        <f>SUM('День 1'!D10,'День 2'!D8,'День 3'!D10,'День 4'!D8,'День 5'!D9,'День 6'!D9,'День 7'!D8,'День 8'!D10,'День 9'!D11,'День 10'!D9,'День 11'!D13,'День 12'!D13)</f>
        <v>0</v>
      </c>
      <c r="D2" s="58">
        <f>SUM('День 1'!E10,'День 2'!E8,'День 3'!E10,'День 4'!E8,'День 5'!E9,'День 6'!E9,'День 7'!E8,'День 8'!E10,'День 9'!E11,'День 10'!E9,'День 11'!E13,'День 12'!E13)</f>
        <v>0</v>
      </c>
      <c r="E2" s="58">
        <f>SUM('День 1'!F10,'День 2'!F8,'День 3'!F10,'День 4'!F8,'День 5'!F9,'День 6'!F9,'День 7'!F8,'День 8'!F10,'День 9'!F11,'День 10'!F9,'День 11'!F13,'День 12'!F13)</f>
        <v>0</v>
      </c>
      <c r="F2" s="58">
        <f>SUM('День 1'!G10,'День 2'!G8,'День 3'!G10,'День 4'!G8,'День 5'!G9,'День 6'!G9,'День 7'!G8,'День 8'!G10,'День 9'!G11,'День 10'!G9,'День 11'!G13,'День 12'!G13)</f>
        <v>0</v>
      </c>
      <c r="G2" s="58" t="e">
        <f>SUM('День 1'!#REF!,'День 2'!#REF!,'День 3'!#REF!,'День 4'!#REF!,'День 5'!#REF!,'День 6'!#REF!,'День 7'!#REF!,'День 8'!#REF!,'День 9'!#REF!,'День 10'!#REF!,'День 11'!H13,'День 12'!H13)</f>
        <v>#REF!</v>
      </c>
      <c r="H2" s="58" t="e">
        <f>SUM('День 1'!#REF!,'День 2'!#REF!,'День 3'!#REF!,'День 4'!#REF!,'День 5'!#REF!,'День 6'!#REF!,'День 7'!#REF!,'День 8'!#REF!,'День 9'!#REF!,'День 10'!#REF!,'День 11'!I13,'День 12'!I13)</f>
        <v>#REF!</v>
      </c>
      <c r="I2" s="58" t="e">
        <f>SUM('День 1'!#REF!,'День 2'!#REF!,'День 3'!#REF!,'День 4'!#REF!,'День 5'!#REF!,'День 6'!#REF!,'День 7'!#REF!,'День 8'!#REF!,'День 9'!#REF!,'День 10'!#REF!,'День 11'!J13,'День 12'!J13)</f>
        <v>#REF!</v>
      </c>
      <c r="J2" s="58" t="e">
        <f>SUM('День 1'!#REF!,'День 2'!#REF!,'День 3'!#REF!,'День 4'!#REF!,'День 5'!#REF!,'День 6'!#REF!,'День 7'!#REF!,'День 8'!#REF!,'День 9'!#REF!,'День 10'!#REF!,'День 11'!K13,'День 12'!K13)</f>
        <v>#REF!</v>
      </c>
      <c r="K2" s="58" t="e">
        <f>SUM('День 1'!#REF!,'День 2'!#REF!,'День 3'!#REF!,'День 4'!#REF!,'День 5'!#REF!,'День 6'!#REF!,'День 7'!#REF!,'День 8'!#REF!,'День 9'!#REF!,'День 10'!#REF!,'День 11'!L13,'День 12'!L13)</f>
        <v>#REF!</v>
      </c>
      <c r="L2" s="58" t="e">
        <f>SUM('День 1'!#REF!,'День 2'!#REF!,'День 3'!#REF!,'День 4'!#REF!,'День 5'!#REF!,'День 6'!#REF!,'День 7'!#REF!,'День 8'!#REF!,'День 9'!#REF!,'День 10'!#REF!,'День 11'!M13,'День 12'!M13)</f>
        <v>#REF!</v>
      </c>
      <c r="M2" s="58" t="e">
        <f>SUM('День 1'!#REF!,'День 2'!#REF!,'День 3'!#REF!,'День 4'!#REF!,'День 5'!#REF!,'День 6'!#REF!,'День 7'!#REF!,'День 8'!#REF!,'День 9'!#REF!,'День 10'!#REF!,'День 11'!N13,'День 12'!N13)</f>
        <v>#REF!</v>
      </c>
      <c r="N2" s="59" t="e">
        <f>SUM('День 1'!#REF!,'День 2'!#REF!,'День 3'!#REF!,'День 4'!#REF!,'День 5'!#REF!,'День 6'!#REF!,'День 7'!#REF!,'День 8'!#REF!,'День 9'!#REF!,'День 10'!#REF!,'День 11'!O13,'День 12'!O13)</f>
        <v>#REF!</v>
      </c>
    </row>
    <row r="3" spans="1:14" x14ac:dyDescent="0.3">
      <c r="A3" s="9" t="s">
        <v>48</v>
      </c>
      <c r="B3" s="39">
        <v>10</v>
      </c>
      <c r="C3" s="39">
        <v>10</v>
      </c>
      <c r="D3" s="39">
        <v>10</v>
      </c>
      <c r="E3" s="39">
        <v>10</v>
      </c>
      <c r="F3" s="39">
        <v>10</v>
      </c>
      <c r="G3" s="39">
        <v>10</v>
      </c>
      <c r="H3" s="39">
        <v>10</v>
      </c>
      <c r="I3" s="39">
        <v>10</v>
      </c>
      <c r="J3" s="39">
        <v>10</v>
      </c>
      <c r="K3" s="39">
        <v>10</v>
      </c>
      <c r="L3" s="39">
        <v>10</v>
      </c>
      <c r="M3" s="39">
        <v>10</v>
      </c>
      <c r="N3" s="45">
        <v>10</v>
      </c>
    </row>
    <row r="4" spans="1:14" ht="15" thickBot="1" x14ac:dyDescent="0.35">
      <c r="A4" s="40" t="s">
        <v>49</v>
      </c>
      <c r="B4" s="51">
        <f>B2/B3</f>
        <v>0</v>
      </c>
      <c r="C4" s="51">
        <f t="shared" ref="C4:N4" si="0">C2/C3</f>
        <v>0</v>
      </c>
      <c r="D4" s="51">
        <f t="shared" si="0"/>
        <v>0</v>
      </c>
      <c r="E4" s="51">
        <f t="shared" si="0"/>
        <v>0</v>
      </c>
      <c r="F4" s="51">
        <f t="shared" si="0"/>
        <v>0</v>
      </c>
      <c r="G4" s="41" t="e">
        <f t="shared" si="0"/>
        <v>#REF!</v>
      </c>
      <c r="H4" s="41" t="e">
        <f t="shared" si="0"/>
        <v>#REF!</v>
      </c>
      <c r="I4" s="41" t="e">
        <f t="shared" si="0"/>
        <v>#REF!</v>
      </c>
      <c r="J4" s="41" t="e">
        <f t="shared" si="0"/>
        <v>#REF!</v>
      </c>
      <c r="K4" s="41" t="e">
        <f t="shared" si="0"/>
        <v>#REF!</v>
      </c>
      <c r="L4" s="41" t="e">
        <f t="shared" si="0"/>
        <v>#REF!</v>
      </c>
      <c r="M4" s="41" t="e">
        <f t="shared" si="0"/>
        <v>#REF!</v>
      </c>
      <c r="N4" s="46" t="e">
        <f t="shared" si="0"/>
        <v>#REF!</v>
      </c>
    </row>
    <row r="5" spans="1:14" ht="15" thickBot="1" x14ac:dyDescent="0.35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</row>
    <row r="6" spans="1:14" ht="29.25" customHeight="1" x14ac:dyDescent="0.3">
      <c r="A6" s="43" t="s">
        <v>50</v>
      </c>
      <c r="B6" s="44" t="s">
        <v>42</v>
      </c>
      <c r="C6" s="44" t="s">
        <v>43</v>
      </c>
      <c r="D6" s="44" t="s">
        <v>44</v>
      </c>
      <c r="E6" s="44" t="s">
        <v>45</v>
      </c>
      <c r="F6" s="44" t="s">
        <v>46</v>
      </c>
      <c r="G6" s="37" t="s">
        <v>13</v>
      </c>
      <c r="H6" s="37" t="s">
        <v>14</v>
      </c>
      <c r="I6" s="37" t="s">
        <v>15</v>
      </c>
      <c r="J6" s="37" t="s">
        <v>16</v>
      </c>
      <c r="K6" s="37" t="s">
        <v>17</v>
      </c>
      <c r="L6" s="37" t="s">
        <v>18</v>
      </c>
      <c r="M6" s="37" t="s">
        <v>19</v>
      </c>
      <c r="N6" s="38" t="s">
        <v>20</v>
      </c>
    </row>
    <row r="7" spans="1:14" x14ac:dyDescent="0.3">
      <c r="A7" s="9" t="s">
        <v>47</v>
      </c>
      <c r="B7" s="58">
        <f>SUM('День 1'!C18,'День 2'!C17,'День 3'!C18,'День 4'!C17,'День 5'!C18,'День 6'!C17,'День 7'!C17,'День 8'!C18,'День 9'!C20,'День 10'!C18,'День 11'!C22,'День 12'!C22)</f>
        <v>8560</v>
      </c>
      <c r="C7" s="58">
        <f>SUM('День 1'!D18,'День 2'!D17,'День 3'!D18,'День 4'!D17,'День 5'!D18,'День 6'!D17,'День 7'!D17,'День 8'!D18,'День 9'!D20,'День 10'!D18,'День 11'!D22,'День 12'!D22)</f>
        <v>254.96999999999997</v>
      </c>
      <c r="D7" s="58">
        <f>SUM('День 1'!E18,'День 2'!E17,'День 3'!E18,'День 4'!E17,'День 5'!E18,'День 6'!E17,'День 7'!E17,'День 8'!E18,'День 9'!E20,'День 10'!E18,'День 11'!E22,'День 12'!E22)</f>
        <v>256.28000000000003</v>
      </c>
      <c r="E7" s="58">
        <f>SUM('День 1'!F18,'День 2'!F17,'День 3'!F18,'День 4'!F17,'День 5'!F18,'День 6'!F17,'День 7'!F17,'День 8'!F18,'День 9'!F20,'День 10'!F18,'День 11'!F22,'День 12'!F22)</f>
        <v>1079.97</v>
      </c>
      <c r="F7" s="58">
        <f>SUM('День 1'!G18,'День 2'!G17,'День 3'!G18,'День 4'!G17,'День 5'!G18,'День 6'!G17,'День 7'!G17,'День 8'!G18,'День 9'!G20,'День 10'!G18,'День 11'!G22,'День 12'!G22)</f>
        <v>7727.1900000000005</v>
      </c>
      <c r="G7" s="58" t="e">
        <f>SUM('День 1'!#REF!,'День 2'!#REF!,'День 3'!#REF!,'День 4'!#REF!,'День 5'!#REF!,'День 6'!#REF!,'День 7'!#REF!,'День 8'!#REF!,'День 9'!#REF!,'День 10'!#REF!,'День 11'!H22,'День 12'!H22)</f>
        <v>#REF!</v>
      </c>
      <c r="H7" s="58" t="e">
        <f>SUM('День 1'!#REF!,'День 2'!#REF!,'День 3'!#REF!,'День 4'!#REF!,'День 5'!#REF!,'День 6'!#REF!,'День 7'!#REF!,'День 8'!#REF!,'День 9'!#REF!,'День 10'!#REF!,'День 11'!I22,'День 12'!I22)</f>
        <v>#REF!</v>
      </c>
      <c r="I7" s="58" t="e">
        <f>SUM('День 1'!#REF!,'День 2'!#REF!,'День 3'!#REF!,'День 4'!#REF!,'День 5'!#REF!,'День 6'!#REF!,'День 7'!#REF!,'День 8'!#REF!,'День 9'!#REF!,'День 10'!#REF!,'День 11'!J22,'День 12'!J22)</f>
        <v>#REF!</v>
      </c>
      <c r="J7" s="58" t="e">
        <f>SUM('День 1'!#REF!,'День 2'!#REF!,'День 3'!#REF!,'День 4'!#REF!,'День 5'!#REF!,'День 6'!#REF!,'День 7'!#REF!,'День 8'!#REF!,'День 9'!#REF!,'День 10'!#REF!,'День 11'!K22,'День 12'!K22)</f>
        <v>#REF!</v>
      </c>
      <c r="K7" s="58" t="e">
        <f>SUM('День 1'!#REF!,'День 2'!#REF!,'День 3'!#REF!,'День 4'!#REF!,'День 5'!#REF!,'День 6'!#REF!,'День 7'!#REF!,'День 8'!#REF!,'День 9'!#REF!,'День 10'!#REF!,'День 11'!L22,'День 12'!L22)</f>
        <v>#REF!</v>
      </c>
      <c r="L7" s="58" t="e">
        <f>SUM('День 1'!#REF!,'День 2'!#REF!,'День 3'!#REF!,'День 4'!#REF!,'День 5'!#REF!,'День 6'!#REF!,'День 7'!#REF!,'День 8'!#REF!,'День 9'!#REF!,'День 10'!#REF!,'День 11'!M22,'День 12'!M22)</f>
        <v>#REF!</v>
      </c>
      <c r="M7" s="58" t="e">
        <f>SUM('День 1'!#REF!,'День 2'!#REF!,'День 3'!#REF!,'День 4'!#REF!,'День 5'!#REF!,'День 6'!#REF!,'День 7'!#REF!,'День 8'!#REF!,'День 9'!#REF!,'День 10'!#REF!,'День 11'!N22,'День 12'!N22)</f>
        <v>#REF!</v>
      </c>
      <c r="N7" s="59" t="e">
        <f>SUM('День 1'!#REF!,'День 2'!#REF!,'День 3'!#REF!,'День 4'!#REF!,'День 5'!#REF!,'День 6'!#REF!,'День 7'!#REF!,'День 8'!#REF!,'День 9'!#REF!,'День 10'!#REF!,'День 11'!O22,'День 12'!O22)</f>
        <v>#REF!</v>
      </c>
    </row>
    <row r="8" spans="1:14" x14ac:dyDescent="0.3">
      <c r="A8" s="9" t="s">
        <v>48</v>
      </c>
      <c r="B8" s="39">
        <v>10</v>
      </c>
      <c r="C8" s="39">
        <v>10</v>
      </c>
      <c r="D8" s="39">
        <v>10</v>
      </c>
      <c r="E8" s="39">
        <v>10</v>
      </c>
      <c r="F8" s="39">
        <v>10</v>
      </c>
      <c r="G8" s="39">
        <v>10</v>
      </c>
      <c r="H8" s="39">
        <v>10</v>
      </c>
      <c r="I8" s="39">
        <v>10</v>
      </c>
      <c r="J8" s="39">
        <v>10</v>
      </c>
      <c r="K8" s="39">
        <v>10</v>
      </c>
      <c r="L8" s="39">
        <v>10</v>
      </c>
      <c r="M8" s="39">
        <v>10</v>
      </c>
      <c r="N8" s="45">
        <v>10</v>
      </c>
    </row>
    <row r="9" spans="1:14" ht="15" thickBot="1" x14ac:dyDescent="0.35">
      <c r="A9" s="40" t="s">
        <v>49</v>
      </c>
      <c r="B9" s="51">
        <f t="shared" ref="B9:N9" si="1">B7/B8</f>
        <v>856</v>
      </c>
      <c r="C9" s="51">
        <f t="shared" si="1"/>
        <v>25.496999999999996</v>
      </c>
      <c r="D9" s="51">
        <f t="shared" si="1"/>
        <v>25.628000000000004</v>
      </c>
      <c r="E9" s="51">
        <f t="shared" si="1"/>
        <v>107.997</v>
      </c>
      <c r="F9" s="51">
        <f>F7/F8</f>
        <v>772.71900000000005</v>
      </c>
      <c r="G9" s="41" t="e">
        <f t="shared" si="1"/>
        <v>#REF!</v>
      </c>
      <c r="H9" s="41" t="e">
        <f t="shared" si="1"/>
        <v>#REF!</v>
      </c>
      <c r="I9" s="41" t="e">
        <f t="shared" si="1"/>
        <v>#REF!</v>
      </c>
      <c r="J9" s="41" t="e">
        <f t="shared" si="1"/>
        <v>#REF!</v>
      </c>
      <c r="K9" s="41" t="e">
        <f t="shared" si="1"/>
        <v>#REF!</v>
      </c>
      <c r="L9" s="41" t="e">
        <f t="shared" si="1"/>
        <v>#REF!</v>
      </c>
      <c r="M9" s="41" t="e">
        <f t="shared" si="1"/>
        <v>#REF!</v>
      </c>
      <c r="N9" s="46" t="e">
        <f t="shared" si="1"/>
        <v>#REF!</v>
      </c>
    </row>
    <row r="10" spans="1:14" ht="15" thickBot="1" x14ac:dyDescent="0.35"/>
    <row r="11" spans="1:14" ht="30" customHeight="1" x14ac:dyDescent="0.3">
      <c r="A11" s="43" t="s">
        <v>51</v>
      </c>
      <c r="B11" s="44" t="s">
        <v>42</v>
      </c>
      <c r="C11" s="44" t="s">
        <v>43</v>
      </c>
      <c r="D11" s="44" t="s">
        <v>44</v>
      </c>
      <c r="E11" s="44" t="s">
        <v>45</v>
      </c>
      <c r="F11" s="44" t="s">
        <v>46</v>
      </c>
      <c r="G11" s="37" t="s">
        <v>13</v>
      </c>
      <c r="H11" s="37" t="s">
        <v>14</v>
      </c>
      <c r="I11" s="37" t="s">
        <v>15</v>
      </c>
      <c r="J11" s="37" t="s">
        <v>16</v>
      </c>
      <c r="K11" s="37" t="s">
        <v>17</v>
      </c>
      <c r="L11" s="37" t="s">
        <v>18</v>
      </c>
      <c r="M11" s="37" t="s">
        <v>19</v>
      </c>
      <c r="N11" s="38" t="s">
        <v>20</v>
      </c>
    </row>
    <row r="12" spans="1:14" x14ac:dyDescent="0.3">
      <c r="A12" s="9" t="s">
        <v>47</v>
      </c>
      <c r="B12" s="58">
        <f>SUM('День 1'!C19,'День 2'!C18,'День 3'!C19,'День 4'!C18,'День 5'!C19,'День 6'!C18,'День 7'!C18,'День 8'!C19,'День 9'!C21,'День 10'!C19,'День 11'!C23,'День 12'!C23)</f>
        <v>8560</v>
      </c>
      <c r="C12" s="58">
        <f>SUM('День 1'!D19,'День 2'!D18,'День 3'!D19,'День 4'!D18,'День 5'!D19,'День 6'!D18,'День 7'!D18,'День 8'!D19,'День 9'!D21,'День 10'!D19,'День 11'!D23,'День 12'!D23)</f>
        <v>254.96999999999997</v>
      </c>
      <c r="D12" s="58">
        <f>SUM('День 1'!E19,'День 2'!E18,'День 3'!E19,'День 4'!E18,'День 5'!E19,'День 6'!E18,'День 7'!E18,'День 8'!E19,'День 9'!E21,'День 10'!E19,'День 11'!E23,'День 12'!E23)</f>
        <v>256.28000000000003</v>
      </c>
      <c r="E12" s="58">
        <f>SUM('День 1'!F19,'День 2'!F18,'День 3'!F19,'День 4'!F18,'День 5'!F19,'День 6'!F18,'День 7'!F18,'День 8'!F19,'День 9'!F21,'День 10'!F19,'День 11'!F23,'День 12'!F23)</f>
        <v>1079.97</v>
      </c>
      <c r="F12" s="58">
        <f>SUM('День 1'!G19,'День 2'!G18,'День 3'!G19,'День 4'!G18,'День 5'!G19,'День 6'!G18,'День 7'!G18,'День 8'!G19,'День 9'!G21,'День 10'!G19,'День 11'!G23,'День 12'!G23)</f>
        <v>7727.1900000000005</v>
      </c>
      <c r="G12" s="58" t="e">
        <f>SUM('День 1'!#REF!,'День 2'!#REF!,'День 3'!#REF!,'День 4'!#REF!,'День 5'!#REF!,'День 6'!#REF!,'День 7'!#REF!,'День 8'!#REF!,'День 9'!#REF!,'День 10'!#REF!,'День 11'!H23,'День 12'!H23)</f>
        <v>#REF!</v>
      </c>
      <c r="H12" s="58" t="e">
        <f>SUM('День 1'!#REF!,'День 2'!#REF!,'День 3'!#REF!,'День 4'!#REF!,'День 5'!#REF!,'День 6'!#REF!,'День 7'!#REF!,'День 8'!#REF!,'День 9'!#REF!,'День 10'!#REF!,'День 11'!I23,'День 12'!I23)</f>
        <v>#REF!</v>
      </c>
      <c r="I12" s="58" t="e">
        <f>SUM('День 1'!#REF!,'День 2'!#REF!,'День 3'!#REF!,'День 4'!#REF!,'День 5'!#REF!,'День 6'!#REF!,'День 7'!#REF!,'День 8'!#REF!,'День 9'!#REF!,'День 10'!#REF!,'День 11'!J23,'День 12'!J23)</f>
        <v>#REF!</v>
      </c>
      <c r="J12" s="58" t="e">
        <f>SUM('День 1'!#REF!,'День 2'!#REF!,'День 3'!#REF!,'День 4'!#REF!,'День 5'!#REF!,'День 6'!#REF!,'День 7'!#REF!,'День 8'!#REF!,'День 9'!#REF!,'День 10'!#REF!,'День 11'!K23,'День 12'!K23)</f>
        <v>#REF!</v>
      </c>
      <c r="K12" s="58" t="e">
        <f>SUM('День 1'!#REF!,'День 2'!#REF!,'День 3'!#REF!,'День 4'!#REF!,'День 5'!#REF!,'День 6'!#REF!,'День 7'!#REF!,'День 8'!#REF!,'День 9'!#REF!,'День 10'!#REF!,'День 11'!L23,'День 12'!L23)</f>
        <v>#REF!</v>
      </c>
      <c r="L12" s="58" t="e">
        <f>SUM('День 1'!#REF!,'День 2'!#REF!,'День 3'!#REF!,'День 4'!#REF!,'День 5'!#REF!,'День 6'!#REF!,'День 7'!#REF!,'День 8'!#REF!,'День 9'!#REF!,'День 10'!#REF!,'День 11'!M23,'День 12'!M23)</f>
        <v>#REF!</v>
      </c>
      <c r="M12" s="58" t="e">
        <f>SUM('День 1'!#REF!,'День 2'!#REF!,'День 3'!#REF!,'День 4'!#REF!,'День 5'!#REF!,'День 6'!#REF!,'День 7'!#REF!,'День 8'!#REF!,'День 9'!#REF!,'День 10'!#REF!,'День 11'!N23,'День 12'!N23)</f>
        <v>#REF!</v>
      </c>
      <c r="N12" s="59" t="e">
        <f>SUM('День 1'!#REF!,'День 2'!#REF!,'День 3'!#REF!,'День 4'!#REF!,'День 5'!#REF!,'День 6'!#REF!,'День 7'!#REF!,'День 8'!#REF!,'День 9'!#REF!,'День 10'!#REF!,'День 11'!O23,'День 12'!O23)</f>
        <v>#REF!</v>
      </c>
    </row>
    <row r="13" spans="1:14" x14ac:dyDescent="0.3">
      <c r="A13" s="9" t="s">
        <v>48</v>
      </c>
      <c r="B13" s="39">
        <v>10</v>
      </c>
      <c r="C13" s="39">
        <v>10</v>
      </c>
      <c r="D13" s="39">
        <v>10</v>
      </c>
      <c r="E13" s="39">
        <v>10</v>
      </c>
      <c r="F13" s="39">
        <v>10</v>
      </c>
      <c r="G13" s="39">
        <v>10</v>
      </c>
      <c r="H13" s="39">
        <v>10</v>
      </c>
      <c r="I13" s="39">
        <v>10</v>
      </c>
      <c r="J13" s="39">
        <v>10</v>
      </c>
      <c r="K13" s="39">
        <v>10</v>
      </c>
      <c r="L13" s="39">
        <v>10</v>
      </c>
      <c r="M13" s="39">
        <v>10</v>
      </c>
      <c r="N13" s="45">
        <v>10</v>
      </c>
    </row>
    <row r="14" spans="1:14" ht="15" thickBot="1" x14ac:dyDescent="0.35">
      <c r="A14" s="40" t="s">
        <v>49</v>
      </c>
      <c r="B14" s="51">
        <f t="shared" ref="B14:N14" si="2">B12/B13</f>
        <v>856</v>
      </c>
      <c r="C14" s="51">
        <f t="shared" si="2"/>
        <v>25.496999999999996</v>
      </c>
      <c r="D14" s="51">
        <f t="shared" si="2"/>
        <v>25.628000000000004</v>
      </c>
      <c r="E14" s="51">
        <f t="shared" si="2"/>
        <v>107.997</v>
      </c>
      <c r="F14" s="51">
        <f>F12/F13</f>
        <v>772.71900000000005</v>
      </c>
      <c r="G14" s="41" t="e">
        <f t="shared" si="2"/>
        <v>#REF!</v>
      </c>
      <c r="H14" s="41" t="e">
        <f t="shared" si="2"/>
        <v>#REF!</v>
      </c>
      <c r="I14" s="41" t="e">
        <f t="shared" si="2"/>
        <v>#REF!</v>
      </c>
      <c r="J14" s="41" t="e">
        <f t="shared" si="2"/>
        <v>#REF!</v>
      </c>
      <c r="K14" s="41" t="e">
        <f t="shared" si="2"/>
        <v>#REF!</v>
      </c>
      <c r="L14" s="41" t="e">
        <f t="shared" si="2"/>
        <v>#REF!</v>
      </c>
      <c r="M14" s="41" t="e">
        <f t="shared" si="2"/>
        <v>#REF!</v>
      </c>
      <c r="N14" s="46" t="e">
        <f t="shared" si="2"/>
        <v>#REF!</v>
      </c>
    </row>
    <row r="16" spans="1:14" x14ac:dyDescent="0.3">
      <c r="A16" t="s">
        <v>41</v>
      </c>
      <c r="B16" s="58">
        <f>MAX('День 1'!C10,'День 2'!C8,'День 3'!C10,'День 4'!C8,'День 5'!C9,'День 6'!C9,'День 7'!C8,'День 8'!C10,'День 9'!C11,'День 10'!C9,'День 11'!C13,'День 12'!C13)</f>
        <v>0</v>
      </c>
      <c r="C16" t="s">
        <v>52</v>
      </c>
      <c r="D16" s="60"/>
      <c r="F16" s="58">
        <f>MAX('День 1'!G10,'День 2'!G8,'День 3'!G10,'День 4'!G8,'День 5'!G9,'День 6'!G9,'День 7'!G8,'День 8'!G10,'День 9'!G11,'День 10'!G9,'День 11'!G13,'День 12'!G13)</f>
        <v>0</v>
      </c>
      <c r="G16" t="s">
        <v>52</v>
      </c>
    </row>
    <row r="17" spans="1:7" x14ac:dyDescent="0.3">
      <c r="B17" s="58">
        <f>MIN('День 1'!C10,'День 2'!C8,'День 3'!C10,'День 4'!C8,'День 5'!C9,'День 6'!C9,'День 7'!C8,'День 8'!C10,'День 9'!C11,'День 10'!C9)</f>
        <v>0</v>
      </c>
      <c r="C17" t="s">
        <v>53</v>
      </c>
      <c r="F17" s="58">
        <f>MIN('День 1'!G10,'День 2'!G8,'День 3'!G10,'День 4'!G8,'День 5'!G9,'День 6'!G9,'День 7'!G8,'День 8'!G10,'День 9'!G11,'День 10'!G9)</f>
        <v>0</v>
      </c>
      <c r="G17" t="s">
        <v>53</v>
      </c>
    </row>
    <row r="19" spans="1:7" x14ac:dyDescent="0.3">
      <c r="A19" t="s">
        <v>50</v>
      </c>
      <c r="B19" s="58">
        <f>MAX('День 1'!C18,'День 2'!C17,'День 3'!C18,'День 4'!C17,'День 5'!C18,'День 6'!C17,'День 7'!C17,'День 8'!C18,'День 9'!C20,'День 10'!C18,'День 11'!C22,'День 12'!C22)</f>
        <v>910</v>
      </c>
      <c r="C19" t="s">
        <v>52</v>
      </c>
      <c r="F19" s="58">
        <f>MAX('День 1'!G18,'День 2'!G17,'День 3'!G18,'День 4'!G17,'День 5'!G18,'День 6'!G17,'День 7'!G17,'День 8'!G18,'День 9'!G20,'День 10'!G18,'День 11'!G22,'День 12'!G22)</f>
        <v>874.15</v>
      </c>
      <c r="G19" t="s">
        <v>52</v>
      </c>
    </row>
    <row r="20" spans="1:7" x14ac:dyDescent="0.3">
      <c r="B20" s="58">
        <f>MIN('День 1'!C18,'День 2'!C17,'День 3'!C18,'День 4'!C17,'День 5'!C18,'День 6'!C17,'День 7'!C17,'День 8'!C18,'День 9'!C20,'День 10'!C18)</f>
        <v>790</v>
      </c>
      <c r="C20" t="s">
        <v>53</v>
      </c>
      <c r="F20" s="58">
        <f>MIN('День 1'!G18,'День 2'!G17,'День 3'!G18,'День 4'!G17,'День 5'!G18,'День 6'!G17,'День 7'!G17,'День 8'!G18,'День 9'!G20,'День 10'!G18)</f>
        <v>662.5</v>
      </c>
      <c r="G20" t="s">
        <v>53</v>
      </c>
    </row>
    <row r="22" spans="1:7" x14ac:dyDescent="0.3">
      <c r="A22" t="s">
        <v>54</v>
      </c>
      <c r="F22" s="58">
        <f>MAX('День 1'!G19,'День 2'!G18,'День 3'!G19,'День 4'!G18,'День 5'!G19,'День 6'!G18,'День 7'!G18,'День 8'!G19,'День 9'!G21,'День 10'!G19,'День 11'!G23,'День 12'!G23)</f>
        <v>874.15</v>
      </c>
      <c r="G22" t="s">
        <v>52</v>
      </c>
    </row>
    <row r="23" spans="1:7" x14ac:dyDescent="0.3">
      <c r="F23" s="58">
        <f>MIN('День 1'!G19,'День 2'!G18,'День 3'!G19,'День 4'!G18,'День 5'!G19,'День 6'!G18,'День 7'!G18,'День 8'!G19,'День 9'!G21,'День 10'!G19)</f>
        <v>662.5</v>
      </c>
      <c r="G23" t="s">
        <v>53</v>
      </c>
    </row>
  </sheetData>
  <pageMargins left="0.70866141732283472" right="0.70866141732283472" top="0.74803149606299213" bottom="0.74803149606299213" header="0.31496062992125984" footer="0.31496062992125984"/>
  <pageSetup paperSize="9" scale="79" orientation="landscape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workbookViewId="0">
      <selection activeCell="F11" sqref="F11"/>
    </sheetView>
  </sheetViews>
  <sheetFormatPr defaultRowHeight="14.4" x14ac:dyDescent="0.3"/>
  <cols>
    <col min="1" max="1" width="16" customWidth="1"/>
    <col min="2" max="2" width="12.5546875" customWidth="1"/>
    <col min="4" max="4" width="10.88671875" bestFit="1" customWidth="1"/>
    <col min="5" max="5" width="16.109375" customWidth="1"/>
    <col min="6" max="6" width="12.6640625" customWidth="1"/>
  </cols>
  <sheetData>
    <row r="1" spans="1:8" x14ac:dyDescent="0.3">
      <c r="A1" s="70" t="s">
        <v>68</v>
      </c>
      <c r="B1" s="62"/>
      <c r="C1" s="62"/>
      <c r="D1" s="62"/>
      <c r="E1" s="63"/>
      <c r="F1" s="62"/>
      <c r="G1" s="62"/>
      <c r="H1" s="62"/>
    </row>
    <row r="2" spans="1:8" x14ac:dyDescent="0.3">
      <c r="A2" s="254" t="s">
        <v>41</v>
      </c>
      <c r="B2" s="255"/>
      <c r="C2" s="255"/>
      <c r="D2" s="256"/>
      <c r="E2" s="254" t="s">
        <v>50</v>
      </c>
      <c r="F2" s="255"/>
      <c r="G2" s="255"/>
      <c r="H2" s="256"/>
    </row>
    <row r="3" spans="1:8" x14ac:dyDescent="0.3">
      <c r="A3" s="64" t="s">
        <v>69</v>
      </c>
      <c r="B3" s="65" t="s">
        <v>80</v>
      </c>
      <c r="C3" s="66" t="s">
        <v>73</v>
      </c>
      <c r="D3" s="81" t="s">
        <v>70</v>
      </c>
      <c r="E3" s="64" t="s">
        <v>69</v>
      </c>
      <c r="F3" s="65" t="s">
        <v>81</v>
      </c>
      <c r="G3" s="66" t="s">
        <v>74</v>
      </c>
      <c r="H3" s="81" t="s">
        <v>70</v>
      </c>
    </row>
    <row r="4" spans="1:8" x14ac:dyDescent="0.3">
      <c r="A4" s="67" t="s">
        <v>55</v>
      </c>
      <c r="B4" s="74">
        <f>'День 1'!G10</f>
        <v>0</v>
      </c>
      <c r="C4" s="75">
        <f t="shared" ref="C4:C16" si="0">B4/2350</f>
        <v>0</v>
      </c>
      <c r="D4" s="82">
        <f t="shared" ref="D4:D16" si="1">B4/360</f>
        <v>0</v>
      </c>
      <c r="E4" s="76" t="s">
        <v>55</v>
      </c>
      <c r="F4" s="74">
        <f>'День 1'!G18</f>
        <v>662.5</v>
      </c>
      <c r="G4" s="75">
        <f t="shared" ref="G4:G16" si="2">F4/2350</f>
        <v>0.28191489361702127</v>
      </c>
      <c r="H4" s="82">
        <f t="shared" ref="H4:H16" si="3">F4/630</f>
        <v>1.0515873015873016</v>
      </c>
    </row>
    <row r="5" spans="1:8" x14ac:dyDescent="0.3">
      <c r="A5" s="67" t="s">
        <v>56</v>
      </c>
      <c r="B5" s="74">
        <f>'День 2'!G8</f>
        <v>0</v>
      </c>
      <c r="C5" s="75">
        <f t="shared" si="0"/>
        <v>0</v>
      </c>
      <c r="D5" s="82">
        <f t="shared" si="1"/>
        <v>0</v>
      </c>
      <c r="E5" s="76" t="s">
        <v>56</v>
      </c>
      <c r="F5" s="74">
        <f>'День 2'!G17</f>
        <v>874.15</v>
      </c>
      <c r="G5" s="75">
        <f t="shared" si="2"/>
        <v>0.37197872340425531</v>
      </c>
      <c r="H5" s="82">
        <f t="shared" si="3"/>
        <v>1.3875396825396824</v>
      </c>
    </row>
    <row r="6" spans="1:8" x14ac:dyDescent="0.3">
      <c r="A6" s="67" t="s">
        <v>57</v>
      </c>
      <c r="B6" s="74">
        <f>'День 3'!G10</f>
        <v>0</v>
      </c>
      <c r="C6" s="75">
        <f t="shared" si="0"/>
        <v>0</v>
      </c>
      <c r="D6" s="82">
        <f t="shared" si="1"/>
        <v>0</v>
      </c>
      <c r="E6" s="76" t="s">
        <v>57</v>
      </c>
      <c r="F6" s="74">
        <f>'День 3'!G18</f>
        <v>735.91</v>
      </c>
      <c r="G6" s="75">
        <f t="shared" si="2"/>
        <v>0.31315319148936172</v>
      </c>
      <c r="H6" s="82">
        <f t="shared" si="3"/>
        <v>1.1681111111111111</v>
      </c>
    </row>
    <row r="7" spans="1:8" x14ac:dyDescent="0.3">
      <c r="A7" s="67" t="s">
        <v>58</v>
      </c>
      <c r="B7" s="74">
        <f>'День 4'!G8</f>
        <v>0</v>
      </c>
      <c r="C7" s="75">
        <f t="shared" si="0"/>
        <v>0</v>
      </c>
      <c r="D7" s="82">
        <f t="shared" si="1"/>
        <v>0</v>
      </c>
      <c r="E7" s="76" t="s">
        <v>58</v>
      </c>
      <c r="F7" s="74">
        <f>'День 4'!G17</f>
        <v>810.8</v>
      </c>
      <c r="G7" s="75">
        <f t="shared" si="2"/>
        <v>0.34502127659574466</v>
      </c>
      <c r="H7" s="82">
        <f t="shared" si="3"/>
        <v>1.2869841269841269</v>
      </c>
    </row>
    <row r="8" spans="1:8" x14ac:dyDescent="0.3">
      <c r="A8" s="67" t="s">
        <v>59</v>
      </c>
      <c r="B8" s="74">
        <f>'День 5'!G9</f>
        <v>0</v>
      </c>
      <c r="C8" s="75">
        <f t="shared" si="0"/>
        <v>0</v>
      </c>
      <c r="D8" s="82">
        <f t="shared" si="1"/>
        <v>0</v>
      </c>
      <c r="E8" s="76" t="s">
        <v>59</v>
      </c>
      <c r="F8" s="74">
        <f>'День 5'!G18</f>
        <v>799.19999999999993</v>
      </c>
      <c r="G8" s="75">
        <f t="shared" si="2"/>
        <v>0.34008510638297867</v>
      </c>
      <c r="H8" s="82">
        <f t="shared" si="3"/>
        <v>1.2685714285714285</v>
      </c>
    </row>
    <row r="9" spans="1:8" x14ac:dyDescent="0.3">
      <c r="A9" s="67" t="s">
        <v>60</v>
      </c>
      <c r="B9" s="74">
        <f>'День 6'!G9</f>
        <v>0</v>
      </c>
      <c r="C9" s="75">
        <f t="shared" si="0"/>
        <v>0</v>
      </c>
      <c r="D9" s="82">
        <f t="shared" si="1"/>
        <v>0</v>
      </c>
      <c r="E9" s="76" t="s">
        <v>60</v>
      </c>
      <c r="F9" s="74">
        <f>'День 6'!G17</f>
        <v>837.77</v>
      </c>
      <c r="G9" s="75">
        <f t="shared" si="2"/>
        <v>0.35649787234042551</v>
      </c>
      <c r="H9" s="82">
        <f t="shared" si="3"/>
        <v>1.3297936507936507</v>
      </c>
    </row>
    <row r="10" spans="1:8" x14ac:dyDescent="0.3">
      <c r="A10" s="67" t="s">
        <v>61</v>
      </c>
      <c r="B10" s="74">
        <f>'День 7'!G8</f>
        <v>0</v>
      </c>
      <c r="C10" s="75">
        <f t="shared" si="0"/>
        <v>0</v>
      </c>
      <c r="D10" s="82">
        <f t="shared" si="1"/>
        <v>0</v>
      </c>
      <c r="E10" s="76" t="s">
        <v>61</v>
      </c>
      <c r="F10" s="74">
        <f>'День 7'!G17</f>
        <v>741.72</v>
      </c>
      <c r="G10" s="75">
        <f t="shared" si="2"/>
        <v>0.31562553191489362</v>
      </c>
      <c r="H10" s="82">
        <f t="shared" si="3"/>
        <v>1.1773333333333333</v>
      </c>
    </row>
    <row r="11" spans="1:8" x14ac:dyDescent="0.3">
      <c r="A11" s="67" t="s">
        <v>62</v>
      </c>
      <c r="B11" s="74">
        <f>'День 8'!G10</f>
        <v>0</v>
      </c>
      <c r="C11" s="75">
        <f t="shared" si="0"/>
        <v>0</v>
      </c>
      <c r="D11" s="82">
        <f t="shared" si="1"/>
        <v>0</v>
      </c>
      <c r="E11" s="76" t="s">
        <v>62</v>
      </c>
      <c r="F11" s="74">
        <f>'День 8'!G18</f>
        <v>780.19999999999993</v>
      </c>
      <c r="G11" s="75">
        <f t="shared" si="2"/>
        <v>0.33199999999999996</v>
      </c>
      <c r="H11" s="82">
        <f t="shared" si="3"/>
        <v>1.2384126984126984</v>
      </c>
    </row>
    <row r="12" spans="1:8" x14ac:dyDescent="0.3">
      <c r="A12" s="67" t="s">
        <v>63</v>
      </c>
      <c r="B12" s="74">
        <f>'День 9'!G11</f>
        <v>0</v>
      </c>
      <c r="C12" s="75">
        <f t="shared" si="0"/>
        <v>0</v>
      </c>
      <c r="D12" s="82">
        <f t="shared" si="1"/>
        <v>0</v>
      </c>
      <c r="E12" s="76" t="s">
        <v>63</v>
      </c>
      <c r="F12" s="74">
        <f>'День 9'!G20</f>
        <v>725.71999999999991</v>
      </c>
      <c r="G12" s="75">
        <f t="shared" si="2"/>
        <v>0.30881702127659572</v>
      </c>
      <c r="H12" s="82">
        <f t="shared" si="3"/>
        <v>1.1519365079365078</v>
      </c>
    </row>
    <row r="13" spans="1:8" x14ac:dyDescent="0.3">
      <c r="A13" s="67" t="s">
        <v>64</v>
      </c>
      <c r="B13" s="74">
        <f>'День 10'!G9</f>
        <v>0</v>
      </c>
      <c r="C13" s="75">
        <f t="shared" si="0"/>
        <v>0</v>
      </c>
      <c r="D13" s="82">
        <f t="shared" si="1"/>
        <v>0</v>
      </c>
      <c r="E13" s="76" t="s">
        <v>64</v>
      </c>
      <c r="F13" s="74">
        <f>'День 10'!G18</f>
        <v>759.21999999999991</v>
      </c>
      <c r="G13" s="75">
        <f t="shared" si="2"/>
        <v>0.3230723404255319</v>
      </c>
      <c r="H13" s="82">
        <f t="shared" si="3"/>
        <v>1.205111111111111</v>
      </c>
    </row>
    <row r="14" spans="1:8" ht="30.75" customHeight="1" x14ac:dyDescent="0.3">
      <c r="A14" s="64" t="s">
        <v>65</v>
      </c>
      <c r="B14" s="68">
        <f>SUM(B4:B8)/5</f>
        <v>0</v>
      </c>
      <c r="C14" s="83">
        <f t="shared" si="0"/>
        <v>0</v>
      </c>
      <c r="D14" s="82">
        <f t="shared" si="1"/>
        <v>0</v>
      </c>
      <c r="E14" s="64" t="s">
        <v>65</v>
      </c>
      <c r="F14" s="68">
        <f>SUM(F4:F8)/5</f>
        <v>776.51199999999994</v>
      </c>
      <c r="G14" s="83">
        <f t="shared" si="2"/>
        <v>0.33043063829787234</v>
      </c>
      <c r="H14" s="82">
        <f t="shared" si="3"/>
        <v>1.23255873015873</v>
      </c>
    </row>
    <row r="15" spans="1:8" ht="30.75" customHeight="1" x14ac:dyDescent="0.3">
      <c r="A15" s="64" t="s">
        <v>66</v>
      </c>
      <c r="B15" s="68">
        <f>SUM(B9:B13)/5</f>
        <v>0</v>
      </c>
      <c r="C15" s="83">
        <f t="shared" si="0"/>
        <v>0</v>
      </c>
      <c r="D15" s="82">
        <f t="shared" si="1"/>
        <v>0</v>
      </c>
      <c r="E15" s="64" t="s">
        <v>66</v>
      </c>
      <c r="F15" s="68">
        <f>SUM(F9:F13)/5</f>
        <v>768.92599999999993</v>
      </c>
      <c r="G15" s="83">
        <f t="shared" si="2"/>
        <v>0.32720255319148933</v>
      </c>
      <c r="H15" s="82">
        <f t="shared" si="3"/>
        <v>1.2205174603174602</v>
      </c>
    </row>
    <row r="16" spans="1:8" ht="31.5" customHeight="1" x14ac:dyDescent="0.3">
      <c r="A16" s="64" t="s">
        <v>67</v>
      </c>
      <c r="B16" s="69">
        <f>SUM(B14:B15)/2</f>
        <v>0</v>
      </c>
      <c r="C16" s="83">
        <f t="shared" si="0"/>
        <v>0</v>
      </c>
      <c r="D16" s="82">
        <f t="shared" si="1"/>
        <v>0</v>
      </c>
      <c r="E16" s="64" t="s">
        <v>67</v>
      </c>
      <c r="F16" s="68">
        <f>SUM(F14:F15)/2</f>
        <v>772.71899999999994</v>
      </c>
      <c r="G16" s="83">
        <f t="shared" si="2"/>
        <v>0.32881659574468081</v>
      </c>
      <c r="H16" s="82">
        <f t="shared" si="3"/>
        <v>1.2265380952380951</v>
      </c>
    </row>
    <row r="17" spans="1:7" ht="15" thickBot="1" x14ac:dyDescent="0.35"/>
    <row r="18" spans="1:7" ht="15" thickBot="1" x14ac:dyDescent="0.35">
      <c r="A18" s="71" t="s">
        <v>72</v>
      </c>
      <c r="B18" s="72">
        <f>MIN(B4:B13)</f>
        <v>0</v>
      </c>
      <c r="C18" s="73">
        <f>MIN(C4:C13)</f>
        <v>0</v>
      </c>
      <c r="E18" s="71" t="s">
        <v>72</v>
      </c>
      <c r="F18" s="72">
        <f>MIN(F4:F13)</f>
        <v>662.5</v>
      </c>
      <c r="G18" s="73">
        <f>MIN(G4:G13)</f>
        <v>0.28191489361702127</v>
      </c>
    </row>
    <row r="19" spans="1:7" ht="15" thickBot="1" x14ac:dyDescent="0.35">
      <c r="A19" s="71" t="s">
        <v>71</v>
      </c>
      <c r="B19" s="72">
        <f>MAX(B4:B13)</f>
        <v>0</v>
      </c>
      <c r="C19" s="73">
        <f>MAX(C4:C13)</f>
        <v>0</v>
      </c>
      <c r="E19" s="71" t="s">
        <v>71</v>
      </c>
      <c r="F19" s="72">
        <f>MAX(F4:F13)</f>
        <v>874.15</v>
      </c>
      <c r="G19" s="73">
        <f>MAX(G4:G13)</f>
        <v>0.37197872340425531</v>
      </c>
    </row>
  </sheetData>
  <mergeCells count="2">
    <mergeCell ref="A2:D2"/>
    <mergeCell ref="E2:H2"/>
  </mergeCells>
  <pageMargins left="0.7" right="0.7" top="0.75" bottom="0.75" header="0.3" footer="0.3"/>
  <pageSetup paperSize="9" orientation="landscape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workbookViewId="0">
      <selection activeCell="H15" sqref="H15"/>
    </sheetView>
  </sheetViews>
  <sheetFormatPr defaultRowHeight="14.4" x14ac:dyDescent="0.3"/>
  <cols>
    <col min="1" max="1" width="16" customWidth="1"/>
    <col min="2" max="2" width="13.33203125" customWidth="1"/>
    <col min="4" max="4" width="9.44140625" customWidth="1"/>
    <col min="5" max="5" width="16.44140625" customWidth="1"/>
    <col min="6" max="6" width="13.5546875" customWidth="1"/>
  </cols>
  <sheetData>
    <row r="1" spans="1:8" x14ac:dyDescent="0.3">
      <c r="A1" s="70" t="s">
        <v>43</v>
      </c>
      <c r="B1" s="62"/>
      <c r="C1" s="62"/>
      <c r="D1" s="62"/>
      <c r="E1" s="63"/>
      <c r="F1" s="62"/>
      <c r="G1" s="62"/>
      <c r="H1" s="62"/>
    </row>
    <row r="2" spans="1:8" x14ac:dyDescent="0.3">
      <c r="A2" s="254" t="s">
        <v>41</v>
      </c>
      <c r="B2" s="255"/>
      <c r="C2" s="255"/>
      <c r="D2" s="256"/>
      <c r="E2" s="254" t="s">
        <v>50</v>
      </c>
      <c r="F2" s="255"/>
      <c r="G2" s="255"/>
      <c r="H2" s="256"/>
    </row>
    <row r="3" spans="1:8" x14ac:dyDescent="0.3">
      <c r="A3" s="64" t="s">
        <v>69</v>
      </c>
      <c r="B3" s="65" t="s">
        <v>76</v>
      </c>
      <c r="C3" s="66" t="s">
        <v>73</v>
      </c>
      <c r="D3" s="81" t="s">
        <v>70</v>
      </c>
      <c r="E3" s="64" t="s">
        <v>69</v>
      </c>
      <c r="F3" s="65" t="s">
        <v>75</v>
      </c>
      <c r="G3" s="66" t="s">
        <v>74</v>
      </c>
      <c r="H3" s="81" t="s">
        <v>70</v>
      </c>
    </row>
    <row r="4" spans="1:8" x14ac:dyDescent="0.3">
      <c r="A4" s="67" t="s">
        <v>55</v>
      </c>
      <c r="B4" s="74">
        <f>'День 1'!D10</f>
        <v>0</v>
      </c>
      <c r="C4" s="75">
        <f t="shared" ref="C4:C16" si="0">B4/77</f>
        <v>0</v>
      </c>
      <c r="D4" s="82">
        <f t="shared" ref="D4:D16" si="1">B4/10.8</f>
        <v>0</v>
      </c>
      <c r="E4" s="76" t="s">
        <v>55</v>
      </c>
      <c r="F4" s="74">
        <f>'День 1'!D18</f>
        <v>22.65</v>
      </c>
      <c r="G4" s="75">
        <f t="shared" ref="G4:G16" si="2">F4/77</f>
        <v>0.29415584415584412</v>
      </c>
      <c r="H4" s="82">
        <f t="shared" ref="H4:H16" si="3">F4/18.9</f>
        <v>1.1984126984126984</v>
      </c>
    </row>
    <row r="5" spans="1:8" x14ac:dyDescent="0.3">
      <c r="A5" s="67" t="s">
        <v>56</v>
      </c>
      <c r="B5" s="74">
        <f>'День 2'!D8</f>
        <v>0</v>
      </c>
      <c r="C5" s="75">
        <f t="shared" si="0"/>
        <v>0</v>
      </c>
      <c r="D5" s="82">
        <f t="shared" si="1"/>
        <v>0</v>
      </c>
      <c r="E5" s="76" t="s">
        <v>56</v>
      </c>
      <c r="F5" s="74">
        <f>'День 2'!D17</f>
        <v>27.389999999999997</v>
      </c>
      <c r="G5" s="75">
        <f t="shared" si="2"/>
        <v>0.35571428571428565</v>
      </c>
      <c r="H5" s="82">
        <f t="shared" si="3"/>
        <v>1.4492063492063492</v>
      </c>
    </row>
    <row r="6" spans="1:8" x14ac:dyDescent="0.3">
      <c r="A6" s="67" t="s">
        <v>57</v>
      </c>
      <c r="B6" s="74">
        <f>'День 3'!D10</f>
        <v>0</v>
      </c>
      <c r="C6" s="75">
        <f t="shared" si="0"/>
        <v>0</v>
      </c>
      <c r="D6" s="82">
        <f t="shared" si="1"/>
        <v>0</v>
      </c>
      <c r="E6" s="76" t="s">
        <v>57</v>
      </c>
      <c r="F6" s="74">
        <f>'День 3'!D18</f>
        <v>26.679999999999996</v>
      </c>
      <c r="G6" s="75">
        <f t="shared" si="2"/>
        <v>0.34649350649350646</v>
      </c>
      <c r="H6" s="82">
        <f t="shared" si="3"/>
        <v>1.4116402116402116</v>
      </c>
    </row>
    <row r="7" spans="1:8" x14ac:dyDescent="0.3">
      <c r="A7" s="67" t="s">
        <v>58</v>
      </c>
      <c r="B7" s="74">
        <f>'День 4'!D8</f>
        <v>0</v>
      </c>
      <c r="C7" s="75">
        <f t="shared" si="0"/>
        <v>0</v>
      </c>
      <c r="D7" s="82">
        <f t="shared" si="1"/>
        <v>0</v>
      </c>
      <c r="E7" s="76" t="s">
        <v>58</v>
      </c>
      <c r="F7" s="74">
        <f>'День 4'!D17</f>
        <v>25.87</v>
      </c>
      <c r="G7" s="75">
        <f t="shared" si="2"/>
        <v>0.33597402597402598</v>
      </c>
      <c r="H7" s="82">
        <f t="shared" si="3"/>
        <v>1.3687830687830689</v>
      </c>
    </row>
    <row r="8" spans="1:8" x14ac:dyDescent="0.3">
      <c r="A8" s="67" t="s">
        <v>59</v>
      </c>
      <c r="B8" s="74">
        <f>'День 5'!D9</f>
        <v>0</v>
      </c>
      <c r="C8" s="75">
        <f t="shared" si="0"/>
        <v>0</v>
      </c>
      <c r="D8" s="82">
        <f t="shared" si="1"/>
        <v>0</v>
      </c>
      <c r="E8" s="76" t="s">
        <v>59</v>
      </c>
      <c r="F8" s="74">
        <f>'День 5'!D18</f>
        <v>27.48</v>
      </c>
      <c r="G8" s="75">
        <f t="shared" si="2"/>
        <v>0.35688311688311691</v>
      </c>
      <c r="H8" s="82">
        <f t="shared" si="3"/>
        <v>1.4539682539682541</v>
      </c>
    </row>
    <row r="9" spans="1:8" x14ac:dyDescent="0.3">
      <c r="A9" s="67" t="s">
        <v>60</v>
      </c>
      <c r="B9" s="74">
        <f>'День 6'!D9</f>
        <v>0</v>
      </c>
      <c r="C9" s="75">
        <f t="shared" si="0"/>
        <v>0</v>
      </c>
      <c r="D9" s="82">
        <f t="shared" si="1"/>
        <v>0</v>
      </c>
      <c r="E9" s="76" t="s">
        <v>60</v>
      </c>
      <c r="F9" s="74">
        <f>'День 6'!D17</f>
        <v>25.279999999999998</v>
      </c>
      <c r="G9" s="75">
        <f t="shared" si="2"/>
        <v>0.32831168831168828</v>
      </c>
      <c r="H9" s="82">
        <f t="shared" si="3"/>
        <v>1.3375661375661376</v>
      </c>
    </row>
    <row r="10" spans="1:8" x14ac:dyDescent="0.3">
      <c r="A10" s="67" t="s">
        <v>61</v>
      </c>
      <c r="B10" s="74">
        <f>'День 7'!D8</f>
        <v>0</v>
      </c>
      <c r="C10" s="75">
        <f t="shared" si="0"/>
        <v>0</v>
      </c>
      <c r="D10" s="82">
        <f t="shared" si="1"/>
        <v>0</v>
      </c>
      <c r="E10" s="76" t="s">
        <v>61</v>
      </c>
      <c r="F10" s="74">
        <f>'День 7'!D17</f>
        <v>25.609999999999996</v>
      </c>
      <c r="G10" s="75">
        <f t="shared" si="2"/>
        <v>0.33259740259740256</v>
      </c>
      <c r="H10" s="82">
        <f t="shared" si="3"/>
        <v>1.3550264550264548</v>
      </c>
    </row>
    <row r="11" spans="1:8" x14ac:dyDescent="0.3">
      <c r="A11" s="67" t="s">
        <v>62</v>
      </c>
      <c r="B11" s="74">
        <f>'День 8'!D10</f>
        <v>0</v>
      </c>
      <c r="C11" s="75">
        <f t="shared" si="0"/>
        <v>0</v>
      </c>
      <c r="D11" s="82">
        <f t="shared" si="1"/>
        <v>0</v>
      </c>
      <c r="E11" s="76" t="s">
        <v>62</v>
      </c>
      <c r="F11" s="74">
        <f>'День 8'!D18</f>
        <v>28.229999999999997</v>
      </c>
      <c r="G11" s="75">
        <f t="shared" si="2"/>
        <v>0.36662337662337657</v>
      </c>
      <c r="H11" s="82">
        <f t="shared" si="3"/>
        <v>1.4936507936507937</v>
      </c>
    </row>
    <row r="12" spans="1:8" x14ac:dyDescent="0.3">
      <c r="A12" s="67" t="s">
        <v>63</v>
      </c>
      <c r="B12" s="74">
        <f>'День 9'!D11</f>
        <v>0</v>
      </c>
      <c r="C12" s="75">
        <f t="shared" si="0"/>
        <v>0</v>
      </c>
      <c r="D12" s="82">
        <f t="shared" si="1"/>
        <v>0</v>
      </c>
      <c r="E12" s="76" t="s">
        <v>63</v>
      </c>
      <c r="F12" s="74">
        <f>'День 9'!D20</f>
        <v>21.599999999999998</v>
      </c>
      <c r="G12" s="75">
        <f t="shared" si="2"/>
        <v>0.2805194805194805</v>
      </c>
      <c r="H12" s="82">
        <f t="shared" si="3"/>
        <v>1.1428571428571428</v>
      </c>
    </row>
    <row r="13" spans="1:8" x14ac:dyDescent="0.3">
      <c r="A13" s="67" t="s">
        <v>64</v>
      </c>
      <c r="B13" s="74">
        <f>'День 10'!D9</f>
        <v>0</v>
      </c>
      <c r="C13" s="75">
        <f t="shared" si="0"/>
        <v>0</v>
      </c>
      <c r="D13" s="82">
        <f t="shared" si="1"/>
        <v>0</v>
      </c>
      <c r="E13" s="76" t="s">
        <v>64</v>
      </c>
      <c r="F13" s="74">
        <f>'День 10'!D18</f>
        <v>24.18</v>
      </c>
      <c r="G13" s="75">
        <f t="shared" si="2"/>
        <v>0.31402597402597404</v>
      </c>
      <c r="H13" s="82">
        <f t="shared" si="3"/>
        <v>1.2793650793650795</v>
      </c>
    </row>
    <row r="14" spans="1:8" ht="30" customHeight="1" x14ac:dyDescent="0.3">
      <c r="A14" s="64" t="s">
        <v>65</v>
      </c>
      <c r="B14" s="68">
        <f>SUM(B4:B8)/5</f>
        <v>0</v>
      </c>
      <c r="C14" s="83">
        <f t="shared" si="0"/>
        <v>0</v>
      </c>
      <c r="D14" s="82">
        <f t="shared" si="1"/>
        <v>0</v>
      </c>
      <c r="E14" s="64" t="s">
        <v>65</v>
      </c>
      <c r="F14" s="68">
        <f>SUM(F4:F8)/5</f>
        <v>26.013999999999999</v>
      </c>
      <c r="G14" s="83">
        <f t="shared" si="2"/>
        <v>0.33784415584415584</v>
      </c>
      <c r="H14" s="82">
        <f t="shared" si="3"/>
        <v>1.3764021164021165</v>
      </c>
    </row>
    <row r="15" spans="1:8" ht="30.75" customHeight="1" x14ac:dyDescent="0.3">
      <c r="A15" s="64" t="s">
        <v>66</v>
      </c>
      <c r="B15" s="68">
        <f>SUM(B9:B13)/5</f>
        <v>0</v>
      </c>
      <c r="C15" s="83">
        <f t="shared" si="0"/>
        <v>0</v>
      </c>
      <c r="D15" s="82">
        <f t="shared" si="1"/>
        <v>0</v>
      </c>
      <c r="E15" s="64" t="s">
        <v>66</v>
      </c>
      <c r="F15" s="68">
        <f>SUM(F9:F13)/5</f>
        <v>24.979999999999997</v>
      </c>
      <c r="G15" s="83">
        <f t="shared" si="2"/>
        <v>0.32441558441558438</v>
      </c>
      <c r="H15" s="82">
        <f t="shared" si="3"/>
        <v>1.3216931216931216</v>
      </c>
    </row>
    <row r="16" spans="1:8" ht="30.75" customHeight="1" x14ac:dyDescent="0.3">
      <c r="A16" s="64" t="s">
        <v>67</v>
      </c>
      <c r="B16" s="69">
        <f>SUM(B14:B15)/2</f>
        <v>0</v>
      </c>
      <c r="C16" s="83">
        <f t="shared" si="0"/>
        <v>0</v>
      </c>
      <c r="D16" s="82">
        <f t="shared" si="1"/>
        <v>0</v>
      </c>
      <c r="E16" s="64" t="s">
        <v>67</v>
      </c>
      <c r="F16" s="68">
        <f>SUM(F14:F15)/2</f>
        <v>25.497</v>
      </c>
      <c r="G16" s="83">
        <f t="shared" si="2"/>
        <v>0.33112987012987011</v>
      </c>
      <c r="H16" s="82">
        <f t="shared" si="3"/>
        <v>1.3490476190476191</v>
      </c>
    </row>
    <row r="17" spans="1:7" ht="15" thickBot="1" x14ac:dyDescent="0.35"/>
    <row r="18" spans="1:7" ht="15" thickBot="1" x14ac:dyDescent="0.35">
      <c r="A18" s="71" t="s">
        <v>72</v>
      </c>
      <c r="B18" s="72">
        <f>MIN(B4:B13)</f>
        <v>0</v>
      </c>
      <c r="C18" s="73">
        <f>MIN(C4:C13)</f>
        <v>0</v>
      </c>
      <c r="E18" s="71" t="s">
        <v>72</v>
      </c>
      <c r="F18" s="72">
        <f>MIN(F4:F13)</f>
        <v>21.599999999999998</v>
      </c>
      <c r="G18" s="73">
        <f>MIN(G4:G13)</f>
        <v>0.2805194805194805</v>
      </c>
    </row>
    <row r="19" spans="1:7" ht="15" thickBot="1" x14ac:dyDescent="0.35">
      <c r="A19" s="71" t="s">
        <v>71</v>
      </c>
      <c r="B19" s="72">
        <f>MAX(B4:B13)</f>
        <v>0</v>
      </c>
      <c r="C19" s="73">
        <f>MAX(C4:C13)</f>
        <v>0</v>
      </c>
      <c r="E19" s="71" t="s">
        <v>71</v>
      </c>
      <c r="F19" s="72">
        <f>MAX(F4:F13)</f>
        <v>28.229999999999997</v>
      </c>
      <c r="G19" s="73">
        <f>MAX(G4:G13)</f>
        <v>0.36662337662337657</v>
      </c>
    </row>
  </sheetData>
  <mergeCells count="2">
    <mergeCell ref="A2:D2"/>
    <mergeCell ref="E2:H2"/>
  </mergeCells>
  <pageMargins left="0.7" right="0.7" top="0.75" bottom="0.75" header="0.3" footer="0.3"/>
  <pageSetup paperSize="9" orientation="landscape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workbookViewId="0">
      <selection activeCell="F13" sqref="F13"/>
    </sheetView>
  </sheetViews>
  <sheetFormatPr defaultRowHeight="14.4" x14ac:dyDescent="0.3"/>
  <cols>
    <col min="1" max="1" width="16.109375" customWidth="1"/>
    <col min="2" max="2" width="12.88671875" customWidth="1"/>
    <col min="5" max="5" width="16.109375" customWidth="1"/>
    <col min="6" max="6" width="13.33203125" customWidth="1"/>
  </cols>
  <sheetData>
    <row r="1" spans="1:8" x14ac:dyDescent="0.3">
      <c r="A1" s="70" t="s">
        <v>44</v>
      </c>
      <c r="B1" s="62"/>
      <c r="C1" s="62"/>
      <c r="D1" s="62"/>
      <c r="E1" s="63"/>
      <c r="F1" s="62"/>
      <c r="G1" s="62"/>
      <c r="H1" s="62"/>
    </row>
    <row r="2" spans="1:8" x14ac:dyDescent="0.3">
      <c r="A2" s="254" t="s">
        <v>41</v>
      </c>
      <c r="B2" s="255"/>
      <c r="C2" s="255"/>
      <c r="D2" s="256"/>
      <c r="E2" s="254" t="s">
        <v>50</v>
      </c>
      <c r="F2" s="255"/>
      <c r="G2" s="255"/>
      <c r="H2" s="256"/>
    </row>
    <row r="3" spans="1:8" x14ac:dyDescent="0.3">
      <c r="A3" s="77" t="s">
        <v>69</v>
      </c>
      <c r="B3" s="78" t="s">
        <v>77</v>
      </c>
      <c r="C3" s="79" t="s">
        <v>73</v>
      </c>
      <c r="D3" s="81" t="s">
        <v>70</v>
      </c>
      <c r="E3" s="77" t="s">
        <v>69</v>
      </c>
      <c r="F3" s="78" t="s">
        <v>78</v>
      </c>
      <c r="G3" s="79" t="s">
        <v>74</v>
      </c>
      <c r="H3" s="81" t="s">
        <v>70</v>
      </c>
    </row>
    <row r="4" spans="1:8" x14ac:dyDescent="0.3">
      <c r="A4" s="76" t="s">
        <v>55</v>
      </c>
      <c r="B4" s="74">
        <f>'День 1'!E10</f>
        <v>0</v>
      </c>
      <c r="C4" s="75">
        <f t="shared" ref="C4:C16" si="0">B4/79</f>
        <v>0</v>
      </c>
      <c r="D4" s="82">
        <f t="shared" ref="D4:D16" si="1">B4/12</f>
        <v>0</v>
      </c>
      <c r="E4" s="76" t="s">
        <v>55</v>
      </c>
      <c r="F4" s="74">
        <f>'День 1'!E18</f>
        <v>20.022000000000006</v>
      </c>
      <c r="G4" s="75">
        <f t="shared" ref="G4:G16" si="2">F4/79</f>
        <v>0.25344303797468359</v>
      </c>
      <c r="H4" s="82">
        <f t="shared" ref="H4:H16" si="3">F4/21</f>
        <v>0.95342857142857174</v>
      </c>
    </row>
    <row r="5" spans="1:8" x14ac:dyDescent="0.3">
      <c r="A5" s="76" t="s">
        <v>56</v>
      </c>
      <c r="B5" s="74">
        <f>'День 2'!E8</f>
        <v>0</v>
      </c>
      <c r="C5" s="75">
        <f t="shared" si="0"/>
        <v>0</v>
      </c>
      <c r="D5" s="82">
        <f t="shared" si="1"/>
        <v>0</v>
      </c>
      <c r="E5" s="76" t="s">
        <v>56</v>
      </c>
      <c r="F5" s="74">
        <f>'День 2'!E17</f>
        <v>25</v>
      </c>
      <c r="G5" s="75">
        <f t="shared" si="2"/>
        <v>0.31645569620253167</v>
      </c>
      <c r="H5" s="82">
        <f t="shared" si="3"/>
        <v>1.1904761904761905</v>
      </c>
    </row>
    <row r="6" spans="1:8" x14ac:dyDescent="0.3">
      <c r="A6" s="76" t="s">
        <v>57</v>
      </c>
      <c r="B6" s="74">
        <f>'День 3'!E10</f>
        <v>0</v>
      </c>
      <c r="C6" s="75">
        <f t="shared" si="0"/>
        <v>0</v>
      </c>
      <c r="D6" s="82">
        <f t="shared" si="1"/>
        <v>0</v>
      </c>
      <c r="E6" s="76" t="s">
        <v>57</v>
      </c>
      <c r="F6" s="74">
        <f>'День 3'!E18</f>
        <v>25.03</v>
      </c>
      <c r="G6" s="75">
        <f t="shared" si="2"/>
        <v>0.31683544303797467</v>
      </c>
      <c r="H6" s="82">
        <f t="shared" si="3"/>
        <v>1.191904761904762</v>
      </c>
    </row>
    <row r="7" spans="1:8" x14ac:dyDescent="0.3">
      <c r="A7" s="76" t="s">
        <v>58</v>
      </c>
      <c r="B7" s="74">
        <f>'День 4'!E8</f>
        <v>0</v>
      </c>
      <c r="C7" s="75">
        <f t="shared" si="0"/>
        <v>0</v>
      </c>
      <c r="D7" s="82">
        <f t="shared" si="1"/>
        <v>0</v>
      </c>
      <c r="E7" s="76" t="s">
        <v>58</v>
      </c>
      <c r="F7" s="74">
        <f>'День 4'!E17</f>
        <v>26.71</v>
      </c>
      <c r="G7" s="75">
        <f t="shared" si="2"/>
        <v>0.33810126582278482</v>
      </c>
      <c r="H7" s="82">
        <f t="shared" si="3"/>
        <v>1.2719047619047619</v>
      </c>
    </row>
    <row r="8" spans="1:8" x14ac:dyDescent="0.3">
      <c r="A8" s="76" t="s">
        <v>59</v>
      </c>
      <c r="B8" s="74">
        <f>'День 5'!E9</f>
        <v>0</v>
      </c>
      <c r="C8" s="75">
        <f t="shared" si="0"/>
        <v>0</v>
      </c>
      <c r="D8" s="82">
        <f t="shared" si="1"/>
        <v>0</v>
      </c>
      <c r="E8" s="76" t="s">
        <v>59</v>
      </c>
      <c r="F8" s="74">
        <f>'День 5'!E18</f>
        <v>30.04</v>
      </c>
      <c r="G8" s="75">
        <f t="shared" si="2"/>
        <v>0.38025316455696201</v>
      </c>
      <c r="H8" s="82">
        <f t="shared" si="3"/>
        <v>1.4304761904761905</v>
      </c>
    </row>
    <row r="9" spans="1:8" x14ac:dyDescent="0.3">
      <c r="A9" s="76" t="s">
        <v>60</v>
      </c>
      <c r="B9" s="74">
        <f>'День 6'!E9</f>
        <v>0</v>
      </c>
      <c r="C9" s="75">
        <f t="shared" si="0"/>
        <v>0</v>
      </c>
      <c r="D9" s="82">
        <f t="shared" si="1"/>
        <v>0</v>
      </c>
      <c r="E9" s="76" t="s">
        <v>60</v>
      </c>
      <c r="F9" s="74">
        <f>'День 6'!E17</f>
        <v>27.412000000000003</v>
      </c>
      <c r="G9" s="75">
        <f t="shared" si="2"/>
        <v>0.34698734177215196</v>
      </c>
      <c r="H9" s="82">
        <f t="shared" si="3"/>
        <v>1.3053333333333335</v>
      </c>
    </row>
    <row r="10" spans="1:8" x14ac:dyDescent="0.3">
      <c r="A10" s="76" t="s">
        <v>61</v>
      </c>
      <c r="B10" s="74">
        <f>'День 7'!E8</f>
        <v>0</v>
      </c>
      <c r="C10" s="75">
        <f t="shared" si="0"/>
        <v>0</v>
      </c>
      <c r="D10" s="82">
        <f t="shared" si="1"/>
        <v>0</v>
      </c>
      <c r="E10" s="76" t="s">
        <v>61</v>
      </c>
      <c r="F10" s="74">
        <f>'День 7'!E17</f>
        <v>24.731999999999999</v>
      </c>
      <c r="G10" s="75">
        <f t="shared" si="2"/>
        <v>0.31306329113924047</v>
      </c>
      <c r="H10" s="82">
        <f t="shared" si="3"/>
        <v>1.1777142857142857</v>
      </c>
    </row>
    <row r="11" spans="1:8" x14ac:dyDescent="0.3">
      <c r="A11" s="76" t="s">
        <v>62</v>
      </c>
      <c r="B11" s="74">
        <f>'День 8'!E10</f>
        <v>0</v>
      </c>
      <c r="C11" s="75">
        <f t="shared" si="0"/>
        <v>0</v>
      </c>
      <c r="D11" s="82">
        <f t="shared" si="1"/>
        <v>0</v>
      </c>
      <c r="E11" s="76" t="s">
        <v>62</v>
      </c>
      <c r="F11" s="74">
        <f>'День 8'!E18</f>
        <v>30.020000000000003</v>
      </c>
      <c r="G11" s="75">
        <f t="shared" si="2"/>
        <v>0.38000000000000006</v>
      </c>
      <c r="H11" s="82">
        <f t="shared" si="3"/>
        <v>1.4295238095238096</v>
      </c>
    </row>
    <row r="12" spans="1:8" x14ac:dyDescent="0.3">
      <c r="A12" s="76" t="s">
        <v>63</v>
      </c>
      <c r="B12" s="74">
        <f>'День 9'!E11</f>
        <v>0</v>
      </c>
      <c r="C12" s="75">
        <f t="shared" si="0"/>
        <v>0</v>
      </c>
      <c r="D12" s="82">
        <f t="shared" si="1"/>
        <v>0</v>
      </c>
      <c r="E12" s="76" t="s">
        <v>63</v>
      </c>
      <c r="F12" s="74">
        <f>'День 9'!E20</f>
        <v>19.262</v>
      </c>
      <c r="G12" s="75">
        <f t="shared" si="2"/>
        <v>0.24382278481012659</v>
      </c>
      <c r="H12" s="82">
        <f t="shared" si="3"/>
        <v>0.9172380952380953</v>
      </c>
    </row>
    <row r="13" spans="1:8" x14ac:dyDescent="0.3">
      <c r="A13" s="76" t="s">
        <v>64</v>
      </c>
      <c r="B13" s="74">
        <f>'День 10'!E9</f>
        <v>0</v>
      </c>
      <c r="C13" s="75">
        <f t="shared" si="0"/>
        <v>0</v>
      </c>
      <c r="D13" s="82">
        <f t="shared" si="1"/>
        <v>0</v>
      </c>
      <c r="E13" s="76" t="s">
        <v>64</v>
      </c>
      <c r="F13" s="74">
        <f>'День 10'!E18</f>
        <v>28.052</v>
      </c>
      <c r="G13" s="75">
        <f t="shared" si="2"/>
        <v>0.35508860759493671</v>
      </c>
      <c r="H13" s="82">
        <f t="shared" si="3"/>
        <v>1.3358095238095238</v>
      </c>
    </row>
    <row r="14" spans="1:8" ht="30" customHeight="1" x14ac:dyDescent="0.3">
      <c r="A14" s="77" t="s">
        <v>65</v>
      </c>
      <c r="B14" s="80">
        <f>SUM(B4:B8)/5</f>
        <v>0</v>
      </c>
      <c r="C14" s="83">
        <f t="shared" si="0"/>
        <v>0</v>
      </c>
      <c r="D14" s="82">
        <f t="shared" si="1"/>
        <v>0</v>
      </c>
      <c r="E14" s="77" t="s">
        <v>65</v>
      </c>
      <c r="F14" s="80">
        <f>SUM(F4:F8)/5</f>
        <v>25.360399999999998</v>
      </c>
      <c r="G14" s="83">
        <f t="shared" si="2"/>
        <v>0.32101772151898733</v>
      </c>
      <c r="H14" s="82">
        <f t="shared" si="3"/>
        <v>1.2076380952380952</v>
      </c>
    </row>
    <row r="15" spans="1:8" ht="30" customHeight="1" x14ac:dyDescent="0.3">
      <c r="A15" s="64" t="s">
        <v>66</v>
      </c>
      <c r="B15" s="68">
        <f>SUM(B9:B13)/5</f>
        <v>0</v>
      </c>
      <c r="C15" s="83">
        <f t="shared" si="0"/>
        <v>0</v>
      </c>
      <c r="D15" s="82">
        <f t="shared" si="1"/>
        <v>0</v>
      </c>
      <c r="E15" s="64" t="s">
        <v>66</v>
      </c>
      <c r="F15" s="68">
        <f>SUM(F9:F13)/5</f>
        <v>25.895600000000002</v>
      </c>
      <c r="G15" s="83">
        <f t="shared" si="2"/>
        <v>0.32779240506329116</v>
      </c>
      <c r="H15" s="82">
        <f t="shared" si="3"/>
        <v>1.2331238095238095</v>
      </c>
    </row>
    <row r="16" spans="1:8" ht="31.5" customHeight="1" x14ac:dyDescent="0.3">
      <c r="A16" s="64" t="s">
        <v>67</v>
      </c>
      <c r="B16" s="69">
        <f>SUM(B14:B15)/2</f>
        <v>0</v>
      </c>
      <c r="C16" s="83">
        <f t="shared" si="0"/>
        <v>0</v>
      </c>
      <c r="D16" s="82">
        <f t="shared" si="1"/>
        <v>0</v>
      </c>
      <c r="E16" s="64" t="s">
        <v>67</v>
      </c>
      <c r="F16" s="68">
        <f>SUM(F14:F15)/2</f>
        <v>25.628</v>
      </c>
      <c r="G16" s="83">
        <f t="shared" si="2"/>
        <v>0.32440506329113922</v>
      </c>
      <c r="H16" s="82">
        <f t="shared" si="3"/>
        <v>1.2203809523809523</v>
      </c>
    </row>
    <row r="17" spans="1:7" ht="15" thickBot="1" x14ac:dyDescent="0.35"/>
    <row r="18" spans="1:7" ht="15" thickBot="1" x14ac:dyDescent="0.35">
      <c r="A18" s="71" t="s">
        <v>72</v>
      </c>
      <c r="B18" s="72">
        <f>MIN(B4:B13)</f>
        <v>0</v>
      </c>
      <c r="C18" s="73">
        <f>MIN(C4:C13)</f>
        <v>0</v>
      </c>
      <c r="E18" s="71" t="s">
        <v>72</v>
      </c>
      <c r="F18" s="72">
        <f>MIN(F4:F13)</f>
        <v>19.262</v>
      </c>
      <c r="G18" s="73">
        <f>MIN(G4:G13)</f>
        <v>0.24382278481012659</v>
      </c>
    </row>
    <row r="19" spans="1:7" ht="15" thickBot="1" x14ac:dyDescent="0.35">
      <c r="A19" s="71" t="s">
        <v>71</v>
      </c>
      <c r="B19" s="72">
        <f>MAX(B4:B13)</f>
        <v>0</v>
      </c>
      <c r="C19" s="73">
        <f>MAX(C4:C13)</f>
        <v>0</v>
      </c>
      <c r="E19" s="71" t="s">
        <v>71</v>
      </c>
      <c r="F19" s="72">
        <f>MAX(F4:F13)</f>
        <v>30.04</v>
      </c>
      <c r="G19" s="73">
        <f>MAX(G4:G13)</f>
        <v>0.38025316455696201</v>
      </c>
    </row>
  </sheetData>
  <mergeCells count="2">
    <mergeCell ref="A2:D2"/>
    <mergeCell ref="E2:H2"/>
  </mergeCells>
  <pageMargins left="0.7" right="0.7" top="0.75" bottom="0.75" header="0.3" footer="0.3"/>
  <pageSetup paperSize="9" orientation="landscape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workbookViewId="0">
      <selection activeCell="G5" sqref="G5"/>
    </sheetView>
  </sheetViews>
  <sheetFormatPr defaultRowHeight="14.4" x14ac:dyDescent="0.3"/>
  <cols>
    <col min="1" max="1" width="16.33203125" customWidth="1"/>
    <col min="2" max="2" width="13.88671875" customWidth="1"/>
    <col min="5" max="5" width="15.88671875" customWidth="1"/>
    <col min="6" max="6" width="14.44140625" customWidth="1"/>
  </cols>
  <sheetData>
    <row r="1" spans="1:8" x14ac:dyDescent="0.3">
      <c r="A1" s="70" t="s">
        <v>45</v>
      </c>
      <c r="B1" s="62"/>
      <c r="C1" s="62"/>
      <c r="D1" s="62"/>
      <c r="E1" s="63"/>
      <c r="F1" s="62"/>
      <c r="G1" s="62"/>
      <c r="H1" s="62"/>
    </row>
    <row r="2" spans="1:8" x14ac:dyDescent="0.3">
      <c r="A2" s="254" t="s">
        <v>41</v>
      </c>
      <c r="B2" s="255"/>
      <c r="C2" s="255"/>
      <c r="D2" s="256"/>
      <c r="E2" s="254" t="s">
        <v>50</v>
      </c>
      <c r="F2" s="255"/>
      <c r="G2" s="255"/>
      <c r="H2" s="256"/>
    </row>
    <row r="3" spans="1:8" x14ac:dyDescent="0.3">
      <c r="A3" s="64" t="s">
        <v>69</v>
      </c>
      <c r="B3" s="65" t="s">
        <v>79</v>
      </c>
      <c r="C3" s="66" t="s">
        <v>73</v>
      </c>
      <c r="D3" s="81" t="s">
        <v>70</v>
      </c>
      <c r="E3" s="64" t="s">
        <v>69</v>
      </c>
      <c r="F3" s="65" t="s">
        <v>82</v>
      </c>
      <c r="G3" s="66" t="s">
        <v>74</v>
      </c>
      <c r="H3" s="81" t="s">
        <v>70</v>
      </c>
    </row>
    <row r="4" spans="1:8" x14ac:dyDescent="0.3">
      <c r="A4" s="76" t="s">
        <v>55</v>
      </c>
      <c r="B4" s="74">
        <f>'День 1'!F10</f>
        <v>0</v>
      </c>
      <c r="C4" s="75">
        <f t="shared" ref="C4:C16" si="0">B4/335</f>
        <v>0</v>
      </c>
      <c r="D4" s="82">
        <f t="shared" ref="D4:D16" si="1">B4/31.32</f>
        <v>0</v>
      </c>
      <c r="E4" s="76" t="s">
        <v>55</v>
      </c>
      <c r="F4" s="74">
        <f>'День 1'!F18</f>
        <v>97.97</v>
      </c>
      <c r="G4" s="75">
        <f t="shared" ref="G4:G16" si="2">F4/335</f>
        <v>0.29244776119402982</v>
      </c>
      <c r="H4" s="82">
        <f t="shared" ref="H4:H16" si="3">F4/91.35</f>
        <v>1.0724685276409416</v>
      </c>
    </row>
    <row r="5" spans="1:8" x14ac:dyDescent="0.3">
      <c r="A5" s="76" t="s">
        <v>56</v>
      </c>
      <c r="B5" s="74">
        <f>'День 2'!F8</f>
        <v>0</v>
      </c>
      <c r="C5" s="75">
        <f t="shared" si="0"/>
        <v>0</v>
      </c>
      <c r="D5" s="82">
        <f t="shared" si="1"/>
        <v>0</v>
      </c>
      <c r="E5" s="76" t="s">
        <v>56</v>
      </c>
      <c r="F5" s="74">
        <f>'День 2'!F17</f>
        <v>126.51999999999998</v>
      </c>
      <c r="G5" s="75">
        <f t="shared" si="2"/>
        <v>0.37767164179104473</v>
      </c>
      <c r="H5" s="82">
        <f t="shared" si="3"/>
        <v>1.3850027367268745</v>
      </c>
    </row>
    <row r="6" spans="1:8" x14ac:dyDescent="0.3">
      <c r="A6" s="76" t="s">
        <v>57</v>
      </c>
      <c r="B6" s="74">
        <f>'День 3'!F10</f>
        <v>0</v>
      </c>
      <c r="C6" s="75">
        <f t="shared" si="0"/>
        <v>0</v>
      </c>
      <c r="D6" s="82">
        <f t="shared" si="1"/>
        <v>0</v>
      </c>
      <c r="E6" s="76" t="s">
        <v>57</v>
      </c>
      <c r="F6" s="74">
        <f>'День 3'!F18</f>
        <v>100.48999999999998</v>
      </c>
      <c r="G6" s="75">
        <f t="shared" si="2"/>
        <v>0.29997014925373128</v>
      </c>
      <c r="H6" s="82">
        <f t="shared" si="3"/>
        <v>1.1000547345374929</v>
      </c>
    </row>
    <row r="7" spans="1:8" x14ac:dyDescent="0.3">
      <c r="A7" s="76" t="s">
        <v>58</v>
      </c>
      <c r="B7" s="74">
        <f>'День 4'!F8</f>
        <v>0</v>
      </c>
      <c r="C7" s="75">
        <f t="shared" si="0"/>
        <v>0</v>
      </c>
      <c r="D7" s="82">
        <f t="shared" si="1"/>
        <v>0</v>
      </c>
      <c r="E7" s="76" t="s">
        <v>58</v>
      </c>
      <c r="F7" s="74">
        <f>'День 4'!F17</f>
        <v>100.97999999999999</v>
      </c>
      <c r="G7" s="75">
        <f t="shared" si="2"/>
        <v>0.30143283582089547</v>
      </c>
      <c r="H7" s="82">
        <f t="shared" si="3"/>
        <v>1.1054187192118226</v>
      </c>
    </row>
    <row r="8" spans="1:8" x14ac:dyDescent="0.3">
      <c r="A8" s="76" t="s">
        <v>59</v>
      </c>
      <c r="B8" s="74">
        <f>'День 5'!F9</f>
        <v>0</v>
      </c>
      <c r="C8" s="75">
        <f t="shared" si="0"/>
        <v>0</v>
      </c>
      <c r="D8" s="82">
        <f t="shared" si="1"/>
        <v>0</v>
      </c>
      <c r="E8" s="76" t="s">
        <v>59</v>
      </c>
      <c r="F8" s="74">
        <f>'День 5'!F18</f>
        <v>108.72999999999999</v>
      </c>
      <c r="G8" s="75">
        <f t="shared" si="2"/>
        <v>0.32456716417910447</v>
      </c>
      <c r="H8" s="82">
        <f t="shared" si="3"/>
        <v>1.1902572523262178</v>
      </c>
    </row>
    <row r="9" spans="1:8" x14ac:dyDescent="0.3">
      <c r="A9" s="76" t="s">
        <v>60</v>
      </c>
      <c r="B9" s="74">
        <f>'День 6'!F9</f>
        <v>0</v>
      </c>
      <c r="C9" s="75">
        <f t="shared" si="0"/>
        <v>0</v>
      </c>
      <c r="D9" s="82">
        <f t="shared" si="1"/>
        <v>0</v>
      </c>
      <c r="E9" s="76" t="s">
        <v>60</v>
      </c>
      <c r="F9" s="74">
        <f>'День 6'!F17</f>
        <v>121.34</v>
      </c>
      <c r="G9" s="75">
        <f t="shared" si="2"/>
        <v>0.36220895522388058</v>
      </c>
      <c r="H9" s="82">
        <f t="shared" si="3"/>
        <v>1.3282977558839628</v>
      </c>
    </row>
    <row r="10" spans="1:8" x14ac:dyDescent="0.3">
      <c r="A10" s="76" t="s">
        <v>61</v>
      </c>
      <c r="B10" s="74">
        <f>'День 7'!F8</f>
        <v>0</v>
      </c>
      <c r="C10" s="75">
        <f t="shared" si="0"/>
        <v>0</v>
      </c>
      <c r="D10" s="82">
        <f t="shared" si="1"/>
        <v>0</v>
      </c>
      <c r="E10" s="76" t="s">
        <v>61</v>
      </c>
      <c r="F10" s="74">
        <f>'День 7'!F17</f>
        <v>111.56</v>
      </c>
      <c r="G10" s="75">
        <f t="shared" si="2"/>
        <v>0.33301492537313432</v>
      </c>
      <c r="H10" s="82">
        <f t="shared" si="3"/>
        <v>1.2212370005473454</v>
      </c>
    </row>
    <row r="11" spans="1:8" x14ac:dyDescent="0.3">
      <c r="A11" s="76" t="s">
        <v>62</v>
      </c>
      <c r="B11" s="74">
        <f>'День 8'!F10</f>
        <v>0</v>
      </c>
      <c r="C11" s="75">
        <f t="shared" si="0"/>
        <v>0</v>
      </c>
      <c r="D11" s="82">
        <f t="shared" si="1"/>
        <v>0</v>
      </c>
      <c r="E11" s="76" t="s">
        <v>62</v>
      </c>
      <c r="F11" s="74">
        <f>'День 8'!F18</f>
        <v>103.72</v>
      </c>
      <c r="G11" s="75">
        <f t="shared" si="2"/>
        <v>0.30961194029850747</v>
      </c>
      <c r="H11" s="82">
        <f t="shared" si="3"/>
        <v>1.1354132457580735</v>
      </c>
    </row>
    <row r="12" spans="1:8" x14ac:dyDescent="0.3">
      <c r="A12" s="76" t="s">
        <v>63</v>
      </c>
      <c r="B12" s="74">
        <f>'День 9'!F11</f>
        <v>0</v>
      </c>
      <c r="C12" s="75">
        <f t="shared" si="0"/>
        <v>0</v>
      </c>
      <c r="D12" s="82">
        <f t="shared" si="1"/>
        <v>0</v>
      </c>
      <c r="E12" s="76" t="s">
        <v>63</v>
      </c>
      <c r="F12" s="74">
        <f>'День 9'!F20</f>
        <v>99.72</v>
      </c>
      <c r="G12" s="75">
        <f t="shared" si="2"/>
        <v>0.29767164179104477</v>
      </c>
      <c r="H12" s="82">
        <f t="shared" si="3"/>
        <v>1.0916256157635469</v>
      </c>
    </row>
    <row r="13" spans="1:8" x14ac:dyDescent="0.3">
      <c r="A13" s="76" t="s">
        <v>64</v>
      </c>
      <c r="B13" s="74">
        <f>'День 10'!F9</f>
        <v>0</v>
      </c>
      <c r="C13" s="75">
        <f t="shared" si="0"/>
        <v>0</v>
      </c>
      <c r="D13" s="82">
        <f t="shared" si="1"/>
        <v>0</v>
      </c>
      <c r="E13" s="76" t="s">
        <v>64</v>
      </c>
      <c r="F13" s="74">
        <f>'День 10'!F18</f>
        <v>108.94</v>
      </c>
      <c r="G13" s="75">
        <f t="shared" si="2"/>
        <v>0.32519402985074625</v>
      </c>
      <c r="H13" s="82">
        <f t="shared" si="3"/>
        <v>1.1925561029009306</v>
      </c>
    </row>
    <row r="14" spans="1:8" ht="30" customHeight="1" x14ac:dyDescent="0.3">
      <c r="A14" s="64" t="s">
        <v>65</v>
      </c>
      <c r="B14" s="68">
        <f>SUM(B4:B8)/5</f>
        <v>0</v>
      </c>
      <c r="C14" s="83">
        <f t="shared" si="0"/>
        <v>0</v>
      </c>
      <c r="D14" s="82">
        <f t="shared" si="1"/>
        <v>0</v>
      </c>
      <c r="E14" s="64" t="s">
        <v>65</v>
      </c>
      <c r="F14" s="68">
        <f>SUM(F4:F8)/5</f>
        <v>106.93799999999999</v>
      </c>
      <c r="G14" s="83">
        <f t="shared" si="2"/>
        <v>0.31921791044776116</v>
      </c>
      <c r="H14" s="82">
        <f t="shared" si="3"/>
        <v>1.1706403940886698</v>
      </c>
    </row>
    <row r="15" spans="1:8" ht="30" customHeight="1" x14ac:dyDescent="0.3">
      <c r="A15" s="64" t="s">
        <v>66</v>
      </c>
      <c r="B15" s="68">
        <f>SUM(B9:B13)/5</f>
        <v>0</v>
      </c>
      <c r="C15" s="83">
        <f t="shared" si="0"/>
        <v>0</v>
      </c>
      <c r="D15" s="82">
        <f t="shared" si="1"/>
        <v>0</v>
      </c>
      <c r="E15" s="64" t="s">
        <v>66</v>
      </c>
      <c r="F15" s="68">
        <f>SUM(F9:F13)/5</f>
        <v>109.056</v>
      </c>
      <c r="G15" s="83">
        <f t="shared" si="2"/>
        <v>0.32554029850746269</v>
      </c>
      <c r="H15" s="82">
        <f t="shared" si="3"/>
        <v>1.1938259441707717</v>
      </c>
    </row>
    <row r="16" spans="1:8" ht="30" customHeight="1" x14ac:dyDescent="0.3">
      <c r="A16" s="64" t="s">
        <v>67</v>
      </c>
      <c r="B16" s="69">
        <f>SUM(B14:B15)/2</f>
        <v>0</v>
      </c>
      <c r="C16" s="83">
        <f t="shared" si="0"/>
        <v>0</v>
      </c>
      <c r="D16" s="82">
        <f t="shared" si="1"/>
        <v>0</v>
      </c>
      <c r="E16" s="64" t="s">
        <v>67</v>
      </c>
      <c r="F16" s="68">
        <f>SUM(F14:F15)/2</f>
        <v>107.99699999999999</v>
      </c>
      <c r="G16" s="83">
        <f t="shared" si="2"/>
        <v>0.32237910447761192</v>
      </c>
      <c r="H16" s="82">
        <f t="shared" si="3"/>
        <v>1.1822331691297208</v>
      </c>
    </row>
    <row r="17" spans="1:7" ht="15" thickBot="1" x14ac:dyDescent="0.35"/>
    <row r="18" spans="1:7" ht="15" thickBot="1" x14ac:dyDescent="0.35">
      <c r="A18" s="71" t="s">
        <v>72</v>
      </c>
      <c r="B18" s="72">
        <f>MIN(B4:B13)</f>
        <v>0</v>
      </c>
      <c r="C18" s="73">
        <f>MIN(C4:C13)</f>
        <v>0</v>
      </c>
      <c r="E18" s="71" t="s">
        <v>72</v>
      </c>
      <c r="F18" s="72">
        <f>MIN(F4:F13)</f>
        <v>97.97</v>
      </c>
      <c r="G18" s="73">
        <f>MIN(G4:G13)</f>
        <v>0.29244776119402982</v>
      </c>
    </row>
    <row r="19" spans="1:7" ht="15" thickBot="1" x14ac:dyDescent="0.35">
      <c r="A19" s="71" t="s">
        <v>71</v>
      </c>
      <c r="B19" s="72">
        <f>MAX(B4:B13)</f>
        <v>0</v>
      </c>
      <c r="C19" s="73">
        <f>MAX(C4:C13)</f>
        <v>0</v>
      </c>
      <c r="E19" s="71" t="s">
        <v>71</v>
      </c>
      <c r="F19" s="72">
        <f>MAX(F4:F13)</f>
        <v>126.51999999999998</v>
      </c>
      <c r="G19" s="73">
        <f>MAX(G4:G13)</f>
        <v>0.37767164179104473</v>
      </c>
    </row>
  </sheetData>
  <mergeCells count="2">
    <mergeCell ref="A2:D2"/>
    <mergeCell ref="E2:H2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8"/>
  <sheetViews>
    <sheetView zoomScale="90" zoomScaleNormal="90" workbookViewId="0">
      <selection activeCell="J12" sqref="J12"/>
    </sheetView>
  </sheetViews>
  <sheetFormatPr defaultRowHeight="14.4" x14ac:dyDescent="0.3"/>
  <cols>
    <col min="1" max="1" width="13.5546875" customWidth="1"/>
    <col min="2" max="2" width="38" customWidth="1"/>
    <col min="6" max="6" width="12" customWidth="1"/>
    <col min="7" max="7" width="18.33203125" customWidth="1"/>
    <col min="8" max="8" width="11.6640625" customWidth="1"/>
  </cols>
  <sheetData>
    <row r="1" spans="1:8" ht="15" thickBot="1" x14ac:dyDescent="0.35"/>
    <row r="2" spans="1:8" ht="15" customHeight="1" x14ac:dyDescent="0.3">
      <c r="A2" s="206" t="s">
        <v>111</v>
      </c>
      <c r="B2" s="200" t="s">
        <v>112</v>
      </c>
      <c r="C2" s="202" t="s">
        <v>5</v>
      </c>
      <c r="D2" s="192" t="s">
        <v>6</v>
      </c>
      <c r="E2" s="192"/>
      <c r="F2" s="192"/>
      <c r="G2" s="192" t="s">
        <v>7</v>
      </c>
      <c r="H2" s="188" t="s">
        <v>86</v>
      </c>
    </row>
    <row r="3" spans="1:8" ht="18.75" customHeight="1" thickBot="1" x14ac:dyDescent="0.35">
      <c r="A3" s="207"/>
      <c r="B3" s="201"/>
      <c r="C3" s="203"/>
      <c r="D3" s="170" t="s">
        <v>10</v>
      </c>
      <c r="E3" s="170" t="s">
        <v>11</v>
      </c>
      <c r="F3" s="170" t="s">
        <v>12</v>
      </c>
      <c r="G3" s="193"/>
      <c r="H3" s="189"/>
    </row>
    <row r="4" spans="1:8" ht="27.6" x14ac:dyDescent="0.3">
      <c r="A4" s="167" t="s">
        <v>90</v>
      </c>
      <c r="B4" s="168"/>
      <c r="C4" s="169"/>
      <c r="D4" s="95"/>
      <c r="E4" s="95"/>
      <c r="F4" s="95"/>
      <c r="G4" s="95"/>
      <c r="H4" s="95"/>
    </row>
    <row r="5" spans="1:8" x14ac:dyDescent="0.3">
      <c r="A5" s="204" t="s">
        <v>41</v>
      </c>
      <c r="B5" s="127"/>
      <c r="C5" s="128"/>
      <c r="D5" s="115"/>
      <c r="E5" s="115"/>
      <c r="F5" s="115"/>
      <c r="G5" s="115"/>
      <c r="H5" s="122"/>
    </row>
    <row r="6" spans="1:8" x14ac:dyDescent="0.3">
      <c r="A6" s="204"/>
      <c r="B6" s="96"/>
      <c r="C6" s="97"/>
      <c r="D6" s="92"/>
      <c r="E6" s="92"/>
      <c r="F6" s="92"/>
      <c r="G6" s="92"/>
      <c r="H6" s="123"/>
    </row>
    <row r="7" spans="1:8" x14ac:dyDescent="0.3">
      <c r="A7" s="204"/>
      <c r="B7" s="96"/>
      <c r="C7" s="98"/>
      <c r="D7" s="92"/>
      <c r="E7" s="92"/>
      <c r="F7" s="92"/>
      <c r="G7" s="92"/>
      <c r="H7" s="123"/>
    </row>
    <row r="8" spans="1:8" ht="28.8" thickBot="1" x14ac:dyDescent="0.35">
      <c r="A8" s="100" t="s">
        <v>88</v>
      </c>
      <c r="B8" s="116"/>
      <c r="C8" s="117"/>
      <c r="D8" s="117"/>
      <c r="E8" s="117"/>
      <c r="F8" s="117"/>
      <c r="G8" s="117"/>
      <c r="H8" s="173"/>
    </row>
    <row r="9" spans="1:8" ht="15" thickBot="1" x14ac:dyDescent="0.35">
      <c r="A9" s="165"/>
      <c r="B9" s="103"/>
      <c r="C9" s="119"/>
      <c r="D9" s="120"/>
      <c r="E9" s="120"/>
      <c r="F9" s="120"/>
      <c r="G9" s="120"/>
      <c r="H9" s="176"/>
    </row>
    <row r="10" spans="1:8" x14ac:dyDescent="0.3">
      <c r="A10" s="205" t="s">
        <v>50</v>
      </c>
      <c r="B10" s="174" t="s">
        <v>91</v>
      </c>
      <c r="C10" s="139">
        <v>60</v>
      </c>
      <c r="D10" s="140">
        <v>1.45</v>
      </c>
      <c r="E10" s="140">
        <v>6</v>
      </c>
      <c r="F10" s="140">
        <v>8.4</v>
      </c>
      <c r="G10" s="140">
        <v>94</v>
      </c>
      <c r="H10" s="175">
        <v>1</v>
      </c>
    </row>
    <row r="11" spans="1:8" x14ac:dyDescent="0.3">
      <c r="A11" s="204"/>
      <c r="B11" s="121" t="s">
        <v>92</v>
      </c>
      <c r="C11" s="98">
        <v>250</v>
      </c>
      <c r="D11" s="92">
        <v>1.2</v>
      </c>
      <c r="E11" s="92">
        <v>3.58</v>
      </c>
      <c r="F11" s="92">
        <v>17.600000000000001</v>
      </c>
      <c r="G11" s="92">
        <v>115.75</v>
      </c>
      <c r="H11" s="123">
        <v>113</v>
      </c>
    </row>
    <row r="12" spans="1:8" x14ac:dyDescent="0.3">
      <c r="A12" s="204"/>
      <c r="B12" s="96" t="s">
        <v>93</v>
      </c>
      <c r="C12" s="107">
        <v>200</v>
      </c>
      <c r="D12" s="108">
        <v>5.4</v>
      </c>
      <c r="E12" s="108">
        <v>6.6</v>
      </c>
      <c r="F12" s="108">
        <v>29.5</v>
      </c>
      <c r="G12" s="108">
        <v>200</v>
      </c>
      <c r="H12" s="125">
        <v>256</v>
      </c>
    </row>
    <row r="13" spans="1:8" x14ac:dyDescent="0.3">
      <c r="A13" s="204"/>
      <c r="B13" s="96" t="s">
        <v>94</v>
      </c>
      <c r="C13" s="98">
        <v>90</v>
      </c>
      <c r="D13" s="92">
        <v>12.1</v>
      </c>
      <c r="E13" s="92">
        <v>7.7</v>
      </c>
      <c r="F13" s="92">
        <v>5.0999999999999996</v>
      </c>
      <c r="G13" s="92">
        <v>202</v>
      </c>
      <c r="H13" s="123" t="s">
        <v>102</v>
      </c>
    </row>
    <row r="14" spans="1:8" x14ac:dyDescent="0.3">
      <c r="A14" s="204"/>
      <c r="B14" s="96" t="s">
        <v>95</v>
      </c>
      <c r="C14" s="107">
        <v>200</v>
      </c>
      <c r="D14" s="108">
        <v>1</v>
      </c>
      <c r="E14" s="108">
        <v>0.2</v>
      </c>
      <c r="F14" s="108">
        <v>30.2</v>
      </c>
      <c r="G14" s="108">
        <v>86</v>
      </c>
      <c r="H14" s="125" t="s">
        <v>103</v>
      </c>
    </row>
    <row r="15" spans="1:8" x14ac:dyDescent="0.3">
      <c r="A15" s="204"/>
      <c r="B15" s="96" t="s">
        <v>84</v>
      </c>
      <c r="C15" s="107">
        <v>40</v>
      </c>
      <c r="D15" s="108">
        <v>3.04</v>
      </c>
      <c r="E15" s="108">
        <v>0.32</v>
      </c>
      <c r="F15" s="108">
        <v>19.68</v>
      </c>
      <c r="G15" s="108">
        <v>94</v>
      </c>
      <c r="H15" s="125" t="s">
        <v>104</v>
      </c>
    </row>
    <row r="16" spans="1:8" s="55" customFormat="1" x14ac:dyDescent="0.3">
      <c r="A16" s="114" t="s">
        <v>89</v>
      </c>
      <c r="B16" s="96" t="s">
        <v>96</v>
      </c>
      <c r="C16" s="98">
        <v>40</v>
      </c>
      <c r="D16" s="92">
        <v>3.2</v>
      </c>
      <c r="E16" s="92">
        <v>0.6</v>
      </c>
      <c r="F16" s="92">
        <v>16.04</v>
      </c>
      <c r="G16" s="92">
        <v>82.4</v>
      </c>
      <c r="H16" s="123" t="s">
        <v>105</v>
      </c>
    </row>
    <row r="17" spans="1:9" s="55" customFormat="1" ht="27" x14ac:dyDescent="0.3">
      <c r="A17" s="110" t="s">
        <v>38</v>
      </c>
      <c r="B17" s="129"/>
      <c r="C17" s="118">
        <f>SUM(C10:C16)</f>
        <v>880</v>
      </c>
      <c r="D17" s="118">
        <f t="shared" ref="D17:G17" si="0">SUM(D10:D16)</f>
        <v>27.389999999999997</v>
      </c>
      <c r="E17" s="118">
        <f t="shared" si="0"/>
        <v>25</v>
      </c>
      <c r="F17" s="118">
        <f t="shared" si="0"/>
        <v>126.51999999999998</v>
      </c>
      <c r="G17" s="118">
        <f t="shared" si="0"/>
        <v>874.15</v>
      </c>
      <c r="H17" s="124"/>
    </row>
    <row r="18" spans="1:9" x14ac:dyDescent="0.3">
      <c r="A18" s="110"/>
      <c r="B18" s="110" t="s">
        <v>38</v>
      </c>
      <c r="C18" s="112">
        <f t="shared" ref="C18:G18" si="1">SUM(C8+C17)</f>
        <v>880</v>
      </c>
      <c r="D18" s="112">
        <f t="shared" si="1"/>
        <v>27.389999999999997</v>
      </c>
      <c r="E18" s="112">
        <f t="shared" si="1"/>
        <v>25</v>
      </c>
      <c r="F18" s="112">
        <f t="shared" si="1"/>
        <v>126.51999999999998</v>
      </c>
      <c r="G18" s="112">
        <f t="shared" si="1"/>
        <v>874.15</v>
      </c>
      <c r="H18" s="112"/>
    </row>
    <row r="22" spans="1:9" x14ac:dyDescent="0.3">
      <c r="B22" s="84"/>
      <c r="C22" s="85"/>
      <c r="D22" s="86"/>
      <c r="E22" s="87"/>
      <c r="F22" s="87"/>
      <c r="G22" s="87"/>
      <c r="H22" s="87"/>
      <c r="I22" s="88"/>
    </row>
    <row r="23" spans="1:9" x14ac:dyDescent="0.3">
      <c r="B23" s="84"/>
      <c r="C23" s="85"/>
      <c r="D23" s="86"/>
      <c r="E23" s="87"/>
      <c r="F23" s="87"/>
      <c r="G23" s="87"/>
      <c r="H23" s="87"/>
      <c r="I23" s="88"/>
    </row>
    <row r="24" spans="1:9" x14ac:dyDescent="0.3">
      <c r="B24" s="84"/>
      <c r="C24" s="85"/>
      <c r="D24" s="86"/>
      <c r="E24" s="87"/>
      <c r="F24" s="87"/>
      <c r="G24" s="87"/>
      <c r="H24" s="87"/>
      <c r="I24" s="88"/>
    </row>
    <row r="25" spans="1:9" x14ac:dyDescent="0.3">
      <c r="B25" s="84"/>
      <c r="C25" s="85"/>
      <c r="D25" s="86"/>
      <c r="E25" s="87"/>
      <c r="F25" s="87"/>
      <c r="G25" s="87"/>
      <c r="H25" s="87"/>
      <c r="I25" s="88"/>
    </row>
    <row r="26" spans="1:9" x14ac:dyDescent="0.3">
      <c r="B26" s="84"/>
      <c r="C26" s="85"/>
      <c r="D26" s="86"/>
      <c r="E26" s="87"/>
      <c r="F26" s="87"/>
      <c r="G26" s="87"/>
      <c r="H26" s="87"/>
      <c r="I26" s="88"/>
    </row>
    <row r="27" spans="1:9" x14ac:dyDescent="0.3">
      <c r="B27" s="84"/>
      <c r="C27" s="85"/>
      <c r="D27" s="86"/>
      <c r="E27" s="87"/>
      <c r="F27" s="87"/>
      <c r="G27" s="87"/>
      <c r="H27" s="87"/>
      <c r="I27" s="88"/>
    </row>
    <row r="28" spans="1:9" x14ac:dyDescent="0.3">
      <c r="B28" s="85"/>
      <c r="C28" s="85"/>
      <c r="D28" s="89"/>
      <c r="E28" s="88"/>
      <c r="F28" s="88"/>
      <c r="G28" s="88"/>
      <c r="H28" s="88"/>
      <c r="I28" s="88"/>
    </row>
  </sheetData>
  <mergeCells count="8">
    <mergeCell ref="A5:A7"/>
    <mergeCell ref="A10:A15"/>
    <mergeCell ref="A2:A3"/>
    <mergeCell ref="G2:G3"/>
    <mergeCell ref="H2:H3"/>
    <mergeCell ref="B2:B3"/>
    <mergeCell ref="C2:C3"/>
    <mergeCell ref="D2:F2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9"/>
  <sheetViews>
    <sheetView zoomScale="90" zoomScaleNormal="90" workbookViewId="0">
      <selection activeCell="A4" sqref="A4"/>
    </sheetView>
  </sheetViews>
  <sheetFormatPr defaultRowHeight="14.4" x14ac:dyDescent="0.3"/>
  <cols>
    <col min="1" max="1" width="13" customWidth="1"/>
    <col min="2" max="2" width="38.88671875" customWidth="1"/>
    <col min="6" max="6" width="11.5546875" customWidth="1"/>
    <col min="7" max="7" width="18.33203125" customWidth="1"/>
    <col min="8" max="8" width="12.88671875" customWidth="1"/>
  </cols>
  <sheetData>
    <row r="1" spans="1:8" ht="15" thickBot="1" x14ac:dyDescent="0.35">
      <c r="A1" s="135"/>
      <c r="B1" s="147"/>
      <c r="C1" s="2"/>
      <c r="D1" s="3"/>
      <c r="E1" s="3"/>
      <c r="F1" s="3"/>
      <c r="G1" s="3"/>
      <c r="H1" s="3"/>
    </row>
    <row r="2" spans="1:8" ht="15" customHeight="1" x14ac:dyDescent="0.3">
      <c r="A2" s="206" t="s">
        <v>111</v>
      </c>
      <c r="B2" s="210" t="s">
        <v>112</v>
      </c>
      <c r="C2" s="202" t="s">
        <v>5</v>
      </c>
      <c r="D2" s="192" t="s">
        <v>6</v>
      </c>
      <c r="E2" s="192"/>
      <c r="F2" s="192"/>
      <c r="G2" s="192" t="s">
        <v>7</v>
      </c>
      <c r="H2" s="188" t="s">
        <v>86</v>
      </c>
    </row>
    <row r="3" spans="1:8" ht="15" thickBot="1" x14ac:dyDescent="0.35">
      <c r="A3" s="207"/>
      <c r="B3" s="211"/>
      <c r="C3" s="203"/>
      <c r="D3" s="170" t="s">
        <v>10</v>
      </c>
      <c r="E3" s="170" t="s">
        <v>11</v>
      </c>
      <c r="F3" s="170" t="s">
        <v>12</v>
      </c>
      <c r="G3" s="193"/>
      <c r="H3" s="189"/>
    </row>
    <row r="4" spans="1:8" ht="27.6" x14ac:dyDescent="0.3">
      <c r="A4" s="167" t="s">
        <v>143</v>
      </c>
      <c r="B4" s="168"/>
      <c r="C4" s="169"/>
      <c r="D4" s="95"/>
      <c r="E4" s="95"/>
      <c r="F4" s="95"/>
      <c r="G4" s="95"/>
      <c r="H4" s="95"/>
    </row>
    <row r="5" spans="1:8" x14ac:dyDescent="0.3">
      <c r="A5" s="204" t="s">
        <v>41</v>
      </c>
      <c r="B5" s="96"/>
      <c r="C5" s="107"/>
      <c r="D5" s="108"/>
      <c r="E5" s="108"/>
      <c r="F5" s="108"/>
      <c r="G5" s="108"/>
      <c r="H5" s="143"/>
    </row>
    <row r="6" spans="1:8" x14ac:dyDescent="0.3">
      <c r="A6" s="204"/>
      <c r="B6" s="96"/>
      <c r="C6" s="97"/>
      <c r="D6" s="92"/>
      <c r="E6" s="92"/>
      <c r="F6" s="92"/>
      <c r="G6" s="92"/>
      <c r="H6" s="97"/>
    </row>
    <row r="7" spans="1:8" x14ac:dyDescent="0.3">
      <c r="A7" s="204"/>
      <c r="B7" s="109"/>
      <c r="C7" s="137"/>
      <c r="D7" s="106"/>
      <c r="E7" s="106"/>
      <c r="F7" s="106"/>
      <c r="G7" s="106"/>
      <c r="H7" s="153"/>
    </row>
    <row r="8" spans="1:8" x14ac:dyDescent="0.3">
      <c r="A8" s="204"/>
      <c r="B8" s="127"/>
      <c r="C8" s="128"/>
      <c r="D8" s="115"/>
      <c r="E8" s="115"/>
      <c r="F8" s="115"/>
      <c r="G8" s="115"/>
      <c r="H8" s="141"/>
    </row>
    <row r="9" spans="1:8" x14ac:dyDescent="0.3">
      <c r="A9" s="204"/>
      <c r="B9" s="127"/>
      <c r="C9" s="128"/>
      <c r="D9" s="115"/>
      <c r="E9" s="115"/>
      <c r="F9" s="115"/>
      <c r="G9" s="115"/>
      <c r="H9" s="141"/>
    </row>
    <row r="10" spans="1:8" ht="28.8" thickBot="1" x14ac:dyDescent="0.35">
      <c r="A10" s="100" t="s">
        <v>88</v>
      </c>
      <c r="B10" s="116"/>
      <c r="C10" s="117"/>
      <c r="D10" s="117"/>
      <c r="E10" s="117"/>
      <c r="F10" s="117"/>
      <c r="G10" s="117"/>
      <c r="H10" s="171"/>
    </row>
    <row r="11" spans="1:8" ht="15" thickBot="1" x14ac:dyDescent="0.35">
      <c r="A11" s="61"/>
      <c r="B11" s="103"/>
      <c r="C11" s="119"/>
      <c r="D11" s="120"/>
      <c r="E11" s="120"/>
      <c r="F11" s="120"/>
      <c r="G11" s="120"/>
      <c r="H11" s="172"/>
    </row>
    <row r="12" spans="1:8" x14ac:dyDescent="0.3">
      <c r="A12" s="208" t="s">
        <v>50</v>
      </c>
      <c r="B12" s="93" t="s">
        <v>107</v>
      </c>
      <c r="C12" s="94">
        <v>60</v>
      </c>
      <c r="D12" s="95">
        <v>0.84</v>
      </c>
      <c r="E12" s="95">
        <v>0.01</v>
      </c>
      <c r="F12" s="95">
        <v>4.62</v>
      </c>
      <c r="G12" s="95">
        <v>15.25</v>
      </c>
      <c r="H12" s="169">
        <v>23</v>
      </c>
    </row>
    <row r="13" spans="1:8" ht="28.2" x14ac:dyDescent="0.3">
      <c r="A13" s="209"/>
      <c r="B13" s="96" t="s">
        <v>108</v>
      </c>
      <c r="C13" s="107">
        <v>250</v>
      </c>
      <c r="D13" s="107">
        <v>2.4</v>
      </c>
      <c r="E13" s="108">
        <v>5</v>
      </c>
      <c r="F13" s="108">
        <v>15.7</v>
      </c>
      <c r="G13" s="108">
        <v>150.26</v>
      </c>
      <c r="H13" s="143">
        <v>118</v>
      </c>
    </row>
    <row r="14" spans="1:8" x14ac:dyDescent="0.3">
      <c r="A14" s="209"/>
      <c r="B14" s="96" t="s">
        <v>109</v>
      </c>
      <c r="C14" s="107">
        <v>200</v>
      </c>
      <c r="D14" s="108">
        <v>17</v>
      </c>
      <c r="E14" s="108">
        <v>19</v>
      </c>
      <c r="F14" s="108">
        <v>33.75</v>
      </c>
      <c r="G14" s="108">
        <v>350</v>
      </c>
      <c r="H14" s="143">
        <v>176</v>
      </c>
    </row>
    <row r="15" spans="1:8" x14ac:dyDescent="0.3">
      <c r="A15" s="209"/>
      <c r="B15" s="96" t="s">
        <v>110</v>
      </c>
      <c r="C15" s="107">
        <v>200</v>
      </c>
      <c r="D15" s="108">
        <v>0.2</v>
      </c>
      <c r="E15" s="108">
        <v>0.1</v>
      </c>
      <c r="F15" s="108">
        <v>10.7</v>
      </c>
      <c r="G15" s="108">
        <v>44</v>
      </c>
      <c r="H15" s="143">
        <v>491</v>
      </c>
    </row>
    <row r="16" spans="1:8" x14ac:dyDescent="0.3">
      <c r="A16" s="209"/>
      <c r="B16" s="96" t="s">
        <v>101</v>
      </c>
      <c r="C16" s="107">
        <v>40</v>
      </c>
      <c r="D16" s="108">
        <v>3.04</v>
      </c>
      <c r="E16" s="108">
        <v>0.32</v>
      </c>
      <c r="F16" s="108">
        <v>19.68</v>
      </c>
      <c r="G16" s="108">
        <v>94</v>
      </c>
      <c r="H16" s="143">
        <v>108</v>
      </c>
    </row>
    <row r="17" spans="1:8" x14ac:dyDescent="0.3">
      <c r="A17" s="209"/>
      <c r="B17" s="96" t="s">
        <v>96</v>
      </c>
      <c r="C17" s="98">
        <v>40</v>
      </c>
      <c r="D17" s="92">
        <v>3.2</v>
      </c>
      <c r="E17" s="92">
        <v>0.6</v>
      </c>
      <c r="F17" s="92">
        <v>16.04</v>
      </c>
      <c r="G17" s="92">
        <v>82.4</v>
      </c>
      <c r="H17" s="97">
        <v>110</v>
      </c>
    </row>
    <row r="18" spans="1:8" s="55" customFormat="1" ht="27.6" x14ac:dyDescent="0.3">
      <c r="A18" s="131" t="s">
        <v>89</v>
      </c>
      <c r="B18" s="129"/>
      <c r="C18" s="118">
        <f>SUM(C12:C17)</f>
        <v>790</v>
      </c>
      <c r="D18" s="118">
        <f>SUM(D12:D17)</f>
        <v>26.679999999999996</v>
      </c>
      <c r="E18" s="118">
        <f>SUM(E12:E17)</f>
        <v>25.03</v>
      </c>
      <c r="F18" s="118">
        <f>SUM(F12:F17)</f>
        <v>100.48999999999998</v>
      </c>
      <c r="G18" s="118">
        <f>SUM(G12:G17)</f>
        <v>735.91</v>
      </c>
      <c r="H18" s="118"/>
    </row>
    <row r="19" spans="1:8" ht="27" x14ac:dyDescent="0.3">
      <c r="A19" s="112" t="s">
        <v>38</v>
      </c>
      <c r="B19" s="130"/>
      <c r="C19" s="112">
        <f>SUM(C10+C18)</f>
        <v>790</v>
      </c>
      <c r="D19" s="112">
        <f>SUM(D10+D18)</f>
        <v>26.679999999999996</v>
      </c>
      <c r="E19" s="112">
        <f>SUM(E10+E18)</f>
        <v>25.03</v>
      </c>
      <c r="F19" s="112">
        <f>SUM(F10+F18)</f>
        <v>100.48999999999998</v>
      </c>
      <c r="G19" s="112">
        <f>SUM(G10+G18)</f>
        <v>735.91</v>
      </c>
      <c r="H19" s="112"/>
    </row>
  </sheetData>
  <mergeCells count="8">
    <mergeCell ref="A5:A9"/>
    <mergeCell ref="A12:A17"/>
    <mergeCell ref="A2:A3"/>
    <mergeCell ref="G2:G3"/>
    <mergeCell ref="H2:H3"/>
    <mergeCell ref="B2:B3"/>
    <mergeCell ref="C2:C3"/>
    <mergeCell ref="D2:F2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8"/>
  <sheetViews>
    <sheetView zoomScale="90" zoomScaleNormal="90" workbookViewId="0">
      <selection activeCell="A4" sqref="A4"/>
    </sheetView>
  </sheetViews>
  <sheetFormatPr defaultRowHeight="14.4" x14ac:dyDescent="0.3"/>
  <cols>
    <col min="1" max="1" width="13.88671875" customWidth="1"/>
    <col min="2" max="2" width="41.109375" customWidth="1"/>
    <col min="3" max="3" width="11.109375" customWidth="1"/>
    <col min="6" max="6" width="11" customWidth="1"/>
    <col min="7" max="7" width="18.33203125" customWidth="1"/>
    <col min="8" max="8" width="12.5546875" customWidth="1"/>
  </cols>
  <sheetData>
    <row r="1" spans="1:8" ht="15" thickBot="1" x14ac:dyDescent="0.35">
      <c r="A1" s="135"/>
      <c r="B1" s="147"/>
      <c r="C1" s="2"/>
      <c r="D1" s="3"/>
      <c r="E1" s="3"/>
      <c r="F1" s="3"/>
      <c r="G1" s="3"/>
      <c r="H1" s="3"/>
    </row>
    <row r="2" spans="1:8" ht="15" customHeight="1" x14ac:dyDescent="0.3">
      <c r="A2" s="212" t="s">
        <v>111</v>
      </c>
      <c r="B2" s="200" t="s">
        <v>112</v>
      </c>
      <c r="C2" s="202" t="s">
        <v>5</v>
      </c>
      <c r="D2" s="192" t="s">
        <v>6</v>
      </c>
      <c r="E2" s="192"/>
      <c r="F2" s="192"/>
      <c r="G2" s="192" t="s">
        <v>7</v>
      </c>
      <c r="H2" s="188" t="s">
        <v>86</v>
      </c>
    </row>
    <row r="3" spans="1:8" ht="15" thickBot="1" x14ac:dyDescent="0.35">
      <c r="A3" s="213"/>
      <c r="B3" s="201"/>
      <c r="C3" s="203"/>
      <c r="D3" s="170" t="s">
        <v>10</v>
      </c>
      <c r="E3" s="170" t="s">
        <v>11</v>
      </c>
      <c r="F3" s="170" t="s">
        <v>12</v>
      </c>
      <c r="G3" s="193"/>
      <c r="H3" s="189"/>
    </row>
    <row r="4" spans="1:8" ht="27.6" x14ac:dyDescent="0.3">
      <c r="A4" s="167" t="s">
        <v>144</v>
      </c>
      <c r="B4" s="168"/>
      <c r="C4" s="169"/>
      <c r="D4" s="95"/>
      <c r="E4" s="95"/>
      <c r="F4" s="95"/>
      <c r="G4" s="95"/>
      <c r="H4" s="95"/>
    </row>
    <row r="5" spans="1:8" ht="20.25" customHeight="1" x14ac:dyDescent="0.3">
      <c r="A5" s="209" t="s">
        <v>41</v>
      </c>
      <c r="B5" s="96"/>
      <c r="C5" s="98"/>
      <c r="D5" s="92"/>
      <c r="E5" s="92"/>
      <c r="F5" s="92"/>
      <c r="G5" s="92"/>
      <c r="H5" s="97"/>
    </row>
    <row r="6" spans="1:8" x14ac:dyDescent="0.3">
      <c r="A6" s="209"/>
      <c r="B6" s="96"/>
      <c r="C6" s="97"/>
      <c r="D6" s="92"/>
      <c r="E6" s="92"/>
      <c r="F6" s="92"/>
      <c r="G6" s="92"/>
      <c r="H6" s="97"/>
    </row>
    <row r="7" spans="1:8" x14ac:dyDescent="0.3">
      <c r="A7" s="209"/>
      <c r="B7" s="109"/>
      <c r="C7" s="137"/>
      <c r="D7" s="106"/>
      <c r="E7" s="106"/>
      <c r="F7" s="106"/>
      <c r="G7" s="106"/>
      <c r="H7" s="153"/>
    </row>
    <row r="8" spans="1:8" ht="28.8" thickBot="1" x14ac:dyDescent="0.35">
      <c r="A8" s="100" t="s">
        <v>88</v>
      </c>
      <c r="B8" s="99"/>
      <c r="C8" s="100"/>
      <c r="D8" s="100"/>
      <c r="E8" s="100"/>
      <c r="F8" s="100"/>
      <c r="G8" s="100"/>
      <c r="H8" s="126"/>
    </row>
    <row r="9" spans="1:8" ht="15" thickBot="1" x14ac:dyDescent="0.35">
      <c r="A9" s="102"/>
      <c r="B9" s="103"/>
      <c r="C9" s="104"/>
      <c r="D9" s="105"/>
      <c r="E9" s="105"/>
      <c r="F9" s="105"/>
      <c r="G9" s="105"/>
      <c r="H9" s="142"/>
    </row>
    <row r="10" spans="1:8" x14ac:dyDescent="0.3">
      <c r="A10" s="214" t="s">
        <v>50</v>
      </c>
      <c r="B10" s="93" t="s">
        <v>113</v>
      </c>
      <c r="C10" s="139">
        <v>60</v>
      </c>
      <c r="D10" s="140">
        <v>0.96</v>
      </c>
      <c r="E10" s="140">
        <v>3.72</v>
      </c>
      <c r="F10" s="140">
        <v>7.96</v>
      </c>
      <c r="G10" s="140">
        <v>52.8</v>
      </c>
      <c r="H10" s="145">
        <v>47</v>
      </c>
    </row>
    <row r="11" spans="1:8" ht="28.2" x14ac:dyDescent="0.3">
      <c r="A11" s="215"/>
      <c r="B11" s="96" t="s">
        <v>114</v>
      </c>
      <c r="C11" s="107">
        <v>250</v>
      </c>
      <c r="D11" s="108">
        <v>1.85</v>
      </c>
      <c r="E11" s="108">
        <v>9.4</v>
      </c>
      <c r="F11" s="108">
        <v>6.9</v>
      </c>
      <c r="G11" s="108">
        <v>112</v>
      </c>
      <c r="H11" s="143">
        <v>95</v>
      </c>
    </row>
    <row r="12" spans="1:8" x14ac:dyDescent="0.3">
      <c r="A12" s="215"/>
      <c r="B12" s="96" t="s">
        <v>115</v>
      </c>
      <c r="C12" s="98">
        <v>200</v>
      </c>
      <c r="D12" s="92">
        <v>5.0199999999999996</v>
      </c>
      <c r="E12" s="92">
        <v>7.24</v>
      </c>
      <c r="F12" s="92">
        <v>22.3</v>
      </c>
      <c r="G12" s="92">
        <v>292.39999999999998</v>
      </c>
      <c r="H12" s="97">
        <v>385</v>
      </c>
    </row>
    <row r="13" spans="1:8" x14ac:dyDescent="0.3">
      <c r="A13" s="215"/>
      <c r="B13" s="96" t="s">
        <v>116</v>
      </c>
      <c r="C13" s="132">
        <v>100</v>
      </c>
      <c r="D13" s="108">
        <v>11.2</v>
      </c>
      <c r="E13" s="108">
        <v>5.33</v>
      </c>
      <c r="F13" s="108">
        <v>8</v>
      </c>
      <c r="G13" s="108">
        <v>93.2</v>
      </c>
      <c r="H13" s="143">
        <v>307</v>
      </c>
    </row>
    <row r="14" spans="1:8" x14ac:dyDescent="0.3">
      <c r="A14" s="215"/>
      <c r="B14" s="96" t="s">
        <v>117</v>
      </c>
      <c r="C14" s="107">
        <v>200</v>
      </c>
      <c r="D14" s="108">
        <v>0.6</v>
      </c>
      <c r="E14" s="108">
        <v>0.1</v>
      </c>
      <c r="F14" s="108">
        <v>20.100000000000001</v>
      </c>
      <c r="G14" s="108">
        <v>84</v>
      </c>
      <c r="H14" s="143">
        <v>494</v>
      </c>
    </row>
    <row r="15" spans="1:8" x14ac:dyDescent="0.3">
      <c r="A15" s="215"/>
      <c r="B15" s="96" t="s">
        <v>101</v>
      </c>
      <c r="C15" s="107">
        <v>40</v>
      </c>
      <c r="D15" s="108">
        <v>3.04</v>
      </c>
      <c r="E15" s="108">
        <v>0.32</v>
      </c>
      <c r="F15" s="108">
        <v>19.68</v>
      </c>
      <c r="G15" s="108">
        <v>94</v>
      </c>
      <c r="H15" s="143">
        <v>108</v>
      </c>
    </row>
    <row r="16" spans="1:8" s="55" customFormat="1" x14ac:dyDescent="0.3">
      <c r="A16" s="215"/>
      <c r="B16" s="96" t="s">
        <v>118</v>
      </c>
      <c r="C16" s="98">
        <v>40</v>
      </c>
      <c r="D16" s="92">
        <v>3.2</v>
      </c>
      <c r="E16" s="92">
        <v>0.6</v>
      </c>
      <c r="F16" s="92">
        <v>16.04</v>
      </c>
      <c r="G16" s="92">
        <v>82.4</v>
      </c>
      <c r="H16" s="97">
        <v>110</v>
      </c>
    </row>
    <row r="17" spans="1:8" s="55" customFormat="1" x14ac:dyDescent="0.3">
      <c r="A17" s="133" t="s">
        <v>89</v>
      </c>
      <c r="B17" s="109"/>
      <c r="C17" s="101">
        <f>SUM(C10:C16)</f>
        <v>890</v>
      </c>
      <c r="D17" s="101">
        <f t="shared" ref="D17:G17" si="0">SUM(D10:D16)</f>
        <v>25.87</v>
      </c>
      <c r="E17" s="101">
        <f t="shared" si="0"/>
        <v>26.71</v>
      </c>
      <c r="F17" s="101">
        <f t="shared" si="0"/>
        <v>100.97999999999999</v>
      </c>
      <c r="G17" s="101">
        <f t="shared" si="0"/>
        <v>810.8</v>
      </c>
      <c r="H17" s="101"/>
    </row>
    <row r="18" spans="1:8" ht="27" x14ac:dyDescent="0.3">
      <c r="A18" s="112" t="s">
        <v>38</v>
      </c>
      <c r="B18" s="130"/>
      <c r="C18" s="112">
        <f t="shared" ref="C18:G18" si="1">SUM(C8+C17)</f>
        <v>890</v>
      </c>
      <c r="D18" s="112">
        <f t="shared" si="1"/>
        <v>25.87</v>
      </c>
      <c r="E18" s="112">
        <f t="shared" si="1"/>
        <v>26.71</v>
      </c>
      <c r="F18" s="112">
        <f t="shared" si="1"/>
        <v>100.97999999999999</v>
      </c>
      <c r="G18" s="112">
        <f t="shared" si="1"/>
        <v>810.8</v>
      </c>
      <c r="H18" s="112"/>
    </row>
  </sheetData>
  <mergeCells count="8">
    <mergeCell ref="A2:A3"/>
    <mergeCell ref="A5:A7"/>
    <mergeCell ref="A10:A16"/>
    <mergeCell ref="G2:G3"/>
    <mergeCell ref="H2:H3"/>
    <mergeCell ref="B2:B3"/>
    <mergeCell ref="C2:C3"/>
    <mergeCell ref="D2:F2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9"/>
  <sheetViews>
    <sheetView zoomScale="90" zoomScaleNormal="90" workbookViewId="0">
      <selection activeCell="J9" sqref="J9"/>
    </sheetView>
  </sheetViews>
  <sheetFormatPr defaultRowHeight="14.4" x14ac:dyDescent="0.3"/>
  <cols>
    <col min="1" max="1" width="13.5546875" customWidth="1"/>
    <col min="2" max="2" width="40.88671875" customWidth="1"/>
    <col min="3" max="3" width="9.5546875" customWidth="1"/>
    <col min="6" max="6" width="11.109375" customWidth="1"/>
    <col min="7" max="7" width="17" customWidth="1"/>
    <col min="8" max="8" width="11" customWidth="1"/>
  </cols>
  <sheetData>
    <row r="1" spans="1:8" ht="15" thickBot="1" x14ac:dyDescent="0.35">
      <c r="A1" s="135"/>
      <c r="B1" s="147"/>
      <c r="C1" s="2"/>
      <c r="D1" s="3"/>
      <c r="E1" s="3"/>
      <c r="F1" s="3"/>
      <c r="G1" s="3"/>
      <c r="H1" s="3"/>
    </row>
    <row r="2" spans="1:8" ht="15" customHeight="1" x14ac:dyDescent="0.3">
      <c r="A2" s="212" t="s">
        <v>111</v>
      </c>
      <c r="B2" s="210" t="s">
        <v>112</v>
      </c>
      <c r="C2" s="220" t="s">
        <v>5</v>
      </c>
      <c r="D2" s="216" t="s">
        <v>6</v>
      </c>
      <c r="E2" s="216"/>
      <c r="F2" s="216"/>
      <c r="G2" s="216" t="s">
        <v>7</v>
      </c>
      <c r="H2" s="218" t="s">
        <v>86</v>
      </c>
    </row>
    <row r="3" spans="1:8" ht="15" thickBot="1" x14ac:dyDescent="0.35">
      <c r="A3" s="213"/>
      <c r="B3" s="211"/>
      <c r="C3" s="221"/>
      <c r="D3" s="179" t="s">
        <v>10</v>
      </c>
      <c r="E3" s="179" t="s">
        <v>11</v>
      </c>
      <c r="F3" s="179" t="s">
        <v>12</v>
      </c>
      <c r="G3" s="217"/>
      <c r="H3" s="219"/>
    </row>
    <row r="4" spans="1:8" ht="27.6" x14ac:dyDescent="0.3">
      <c r="A4" s="167" t="s">
        <v>119</v>
      </c>
      <c r="B4" s="178"/>
      <c r="C4" s="169"/>
      <c r="D4" s="95"/>
      <c r="E4" s="95"/>
      <c r="F4" s="95"/>
      <c r="G4" s="95"/>
      <c r="H4" s="95"/>
    </row>
    <row r="5" spans="1:8" x14ac:dyDescent="0.3">
      <c r="A5" s="209" t="s">
        <v>41</v>
      </c>
      <c r="B5" s="96"/>
      <c r="C5" s="98"/>
      <c r="D5" s="92"/>
      <c r="E5" s="92"/>
      <c r="F5" s="92"/>
      <c r="G5" s="92"/>
      <c r="H5" s="97"/>
    </row>
    <row r="6" spans="1:8" x14ac:dyDescent="0.3">
      <c r="A6" s="209"/>
      <c r="B6" s="96"/>
      <c r="C6" s="97"/>
      <c r="D6" s="92"/>
      <c r="E6" s="92"/>
      <c r="F6" s="92"/>
      <c r="G6" s="92"/>
      <c r="H6" s="97"/>
    </row>
    <row r="7" spans="1:8" x14ac:dyDescent="0.3">
      <c r="A7" s="209"/>
      <c r="B7" s="96"/>
      <c r="C7" s="98"/>
      <c r="D7" s="92"/>
      <c r="E7" s="92"/>
      <c r="F7" s="92"/>
      <c r="G7" s="92"/>
      <c r="H7" s="97"/>
    </row>
    <row r="8" spans="1:8" x14ac:dyDescent="0.3">
      <c r="A8" s="209"/>
      <c r="B8" s="96"/>
      <c r="C8" s="98"/>
      <c r="D8" s="92"/>
      <c r="E8" s="92"/>
      <c r="F8" s="92"/>
      <c r="G8" s="92"/>
      <c r="H8" s="97"/>
    </row>
    <row r="9" spans="1:8" ht="28.8" thickBot="1" x14ac:dyDescent="0.35">
      <c r="A9" s="100" t="s">
        <v>88</v>
      </c>
      <c r="B9" s="99"/>
      <c r="C9" s="100"/>
      <c r="D9" s="100"/>
      <c r="E9" s="100"/>
      <c r="F9" s="100"/>
      <c r="G9" s="100"/>
      <c r="H9" s="126"/>
    </row>
    <row r="10" spans="1:8" ht="15" thickBot="1" x14ac:dyDescent="0.35">
      <c r="A10" s="102"/>
      <c r="B10" s="134"/>
      <c r="C10" s="104"/>
      <c r="D10" s="105"/>
      <c r="E10" s="105"/>
      <c r="F10" s="105"/>
      <c r="G10" s="105"/>
      <c r="H10" s="142"/>
    </row>
    <row r="11" spans="1:8" x14ac:dyDescent="0.3">
      <c r="A11" s="214" t="s">
        <v>50</v>
      </c>
      <c r="B11" s="93" t="s">
        <v>106</v>
      </c>
      <c r="C11" s="139">
        <v>60</v>
      </c>
      <c r="D11" s="140">
        <v>1.1399999999999999</v>
      </c>
      <c r="E11" s="140">
        <v>5.3</v>
      </c>
      <c r="F11" s="140">
        <v>4.5999999999999996</v>
      </c>
      <c r="G11" s="140">
        <v>70.8</v>
      </c>
      <c r="H11" s="145">
        <v>86</v>
      </c>
    </row>
    <row r="12" spans="1:8" x14ac:dyDescent="0.3">
      <c r="A12" s="215"/>
      <c r="B12" s="96" t="s">
        <v>120</v>
      </c>
      <c r="C12" s="107">
        <v>250</v>
      </c>
      <c r="D12" s="108">
        <v>1.3</v>
      </c>
      <c r="E12" s="108">
        <v>4.42</v>
      </c>
      <c r="F12" s="108">
        <v>3.45</v>
      </c>
      <c r="G12" s="108">
        <v>59</v>
      </c>
      <c r="H12" s="143">
        <v>103</v>
      </c>
    </row>
    <row r="13" spans="1:8" x14ac:dyDescent="0.3">
      <c r="A13" s="215"/>
      <c r="B13" s="96" t="s">
        <v>121</v>
      </c>
      <c r="C13" s="97">
        <v>200</v>
      </c>
      <c r="D13" s="92">
        <v>8.1999999999999993</v>
      </c>
      <c r="E13" s="92">
        <v>7.9</v>
      </c>
      <c r="F13" s="92">
        <v>40.200000000000003</v>
      </c>
      <c r="G13" s="92">
        <v>233</v>
      </c>
      <c r="H13" s="97">
        <v>417</v>
      </c>
    </row>
    <row r="14" spans="1:8" x14ac:dyDescent="0.3">
      <c r="A14" s="215"/>
      <c r="B14" s="96" t="s">
        <v>122</v>
      </c>
      <c r="C14" s="107">
        <v>120</v>
      </c>
      <c r="D14" s="108">
        <v>10</v>
      </c>
      <c r="E14" s="108">
        <v>11.4</v>
      </c>
      <c r="F14" s="108">
        <v>4.66</v>
      </c>
      <c r="G14" s="108">
        <v>176</v>
      </c>
      <c r="H14" s="143">
        <v>367</v>
      </c>
    </row>
    <row r="15" spans="1:8" x14ac:dyDescent="0.3">
      <c r="A15" s="215"/>
      <c r="B15" s="96" t="s">
        <v>100</v>
      </c>
      <c r="C15" s="107">
        <v>200</v>
      </c>
      <c r="D15" s="108">
        <v>0.6</v>
      </c>
      <c r="E15" s="108">
        <v>0.1</v>
      </c>
      <c r="F15" s="108">
        <v>20.100000000000001</v>
      </c>
      <c r="G15" s="108">
        <v>84</v>
      </c>
      <c r="H15" s="143">
        <v>495</v>
      </c>
    </row>
    <row r="16" spans="1:8" x14ac:dyDescent="0.3">
      <c r="A16" s="215"/>
      <c r="B16" s="96" t="s">
        <v>101</v>
      </c>
      <c r="C16" s="107">
        <v>40</v>
      </c>
      <c r="D16" s="108">
        <v>3.04</v>
      </c>
      <c r="E16" s="108">
        <v>0.32</v>
      </c>
      <c r="F16" s="108">
        <v>19.68</v>
      </c>
      <c r="G16" s="108">
        <v>94</v>
      </c>
      <c r="H16" s="143">
        <v>108</v>
      </c>
    </row>
    <row r="17" spans="1:8" s="55" customFormat="1" x14ac:dyDescent="0.3">
      <c r="A17" s="215"/>
      <c r="B17" s="96" t="s">
        <v>96</v>
      </c>
      <c r="C17" s="98">
        <v>40</v>
      </c>
      <c r="D17" s="92">
        <v>3.2</v>
      </c>
      <c r="E17" s="92">
        <v>0.6</v>
      </c>
      <c r="F17" s="92">
        <v>16.04</v>
      </c>
      <c r="G17" s="92">
        <v>82.4</v>
      </c>
      <c r="H17" s="97">
        <v>110</v>
      </c>
    </row>
    <row r="18" spans="1:8" s="55" customFormat="1" x14ac:dyDescent="0.3">
      <c r="A18" s="133" t="s">
        <v>89</v>
      </c>
      <c r="B18" s="109"/>
      <c r="C18" s="101">
        <f>SUM(C11:C17)</f>
        <v>910</v>
      </c>
      <c r="D18" s="101">
        <f t="shared" ref="D18:G18" si="0">SUM(D11:D17)</f>
        <v>27.48</v>
      </c>
      <c r="E18" s="101">
        <f t="shared" si="0"/>
        <v>30.04</v>
      </c>
      <c r="F18" s="101">
        <f t="shared" si="0"/>
        <v>108.72999999999999</v>
      </c>
      <c r="G18" s="101">
        <f t="shared" si="0"/>
        <v>799.19999999999993</v>
      </c>
      <c r="H18" s="101"/>
    </row>
    <row r="19" spans="1:8" ht="27" x14ac:dyDescent="0.3">
      <c r="A19" s="112" t="s">
        <v>38</v>
      </c>
      <c r="B19" s="110"/>
      <c r="C19" s="112">
        <f t="shared" ref="C19:G19" si="1">SUM(C9+C18)</f>
        <v>910</v>
      </c>
      <c r="D19" s="112">
        <f t="shared" si="1"/>
        <v>27.48</v>
      </c>
      <c r="E19" s="112">
        <f t="shared" si="1"/>
        <v>30.04</v>
      </c>
      <c r="F19" s="112">
        <f t="shared" si="1"/>
        <v>108.72999999999999</v>
      </c>
      <c r="G19" s="112">
        <f t="shared" si="1"/>
        <v>799.19999999999993</v>
      </c>
      <c r="H19" s="112"/>
    </row>
  </sheetData>
  <mergeCells count="8">
    <mergeCell ref="A2:A3"/>
    <mergeCell ref="A5:A8"/>
    <mergeCell ref="A11:A17"/>
    <mergeCell ref="G2:G3"/>
    <mergeCell ref="H2:H3"/>
    <mergeCell ref="B2:B3"/>
    <mergeCell ref="C2:C3"/>
    <mergeCell ref="D2:F2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8"/>
  <sheetViews>
    <sheetView zoomScale="90" zoomScaleNormal="90" workbookViewId="0">
      <selection activeCell="H8" sqref="H8"/>
    </sheetView>
  </sheetViews>
  <sheetFormatPr defaultRowHeight="14.4" x14ac:dyDescent="0.3"/>
  <cols>
    <col min="1" max="1" width="13.33203125" customWidth="1"/>
    <col min="2" max="2" width="36.44140625" customWidth="1"/>
    <col min="3" max="3" width="10" customWidth="1"/>
    <col min="7" max="7" width="16.88671875" customWidth="1"/>
    <col min="8" max="8" width="12" customWidth="1"/>
  </cols>
  <sheetData>
    <row r="1" spans="1:8" ht="15" thickBot="1" x14ac:dyDescent="0.35">
      <c r="A1" s="135"/>
      <c r="B1" s="90"/>
      <c r="C1" s="2"/>
      <c r="D1" s="3"/>
      <c r="E1" s="3"/>
      <c r="F1" s="3"/>
      <c r="G1" s="3"/>
      <c r="H1" s="3"/>
    </row>
    <row r="2" spans="1:8" ht="15" customHeight="1" x14ac:dyDescent="0.3">
      <c r="A2" s="222" t="s">
        <v>111</v>
      </c>
      <c r="B2" s="200" t="s">
        <v>112</v>
      </c>
      <c r="C2" s="202" t="s">
        <v>5</v>
      </c>
      <c r="D2" s="192" t="s">
        <v>6</v>
      </c>
      <c r="E2" s="192"/>
      <c r="F2" s="192"/>
      <c r="G2" s="223" t="s">
        <v>7</v>
      </c>
      <c r="H2" s="198" t="s">
        <v>86</v>
      </c>
    </row>
    <row r="3" spans="1:8" ht="27" thickBot="1" x14ac:dyDescent="0.35">
      <c r="A3" s="191"/>
      <c r="B3" s="225"/>
      <c r="C3" s="226"/>
      <c r="D3" s="91" t="s">
        <v>10</v>
      </c>
      <c r="E3" s="91" t="s">
        <v>11</v>
      </c>
      <c r="F3" s="91" t="s">
        <v>12</v>
      </c>
      <c r="G3" s="223"/>
      <c r="H3" s="224"/>
    </row>
    <row r="4" spans="1:8" ht="27.6" x14ac:dyDescent="0.3">
      <c r="A4" s="156" t="s">
        <v>123</v>
      </c>
      <c r="B4" s="157"/>
      <c r="C4" s="158"/>
      <c r="D4" s="159"/>
      <c r="E4" s="159"/>
      <c r="F4" s="159"/>
      <c r="G4" s="149"/>
      <c r="H4" s="149"/>
    </row>
    <row r="5" spans="1:8" x14ac:dyDescent="0.3">
      <c r="A5" s="190" t="s">
        <v>41</v>
      </c>
      <c r="B5" s="96"/>
      <c r="C5" s="98"/>
      <c r="D5" s="92"/>
      <c r="E5" s="92"/>
      <c r="F5" s="92"/>
      <c r="G5" s="92"/>
      <c r="H5" s="160"/>
    </row>
    <row r="6" spans="1:8" x14ac:dyDescent="0.3">
      <c r="A6" s="190"/>
      <c r="B6" s="96"/>
      <c r="C6" s="97"/>
      <c r="D6" s="92"/>
      <c r="E6" s="92"/>
      <c r="F6" s="92"/>
      <c r="G6" s="92"/>
      <c r="H6" s="160"/>
    </row>
    <row r="7" spans="1:8" x14ac:dyDescent="0.3">
      <c r="A7" s="190"/>
      <c r="B7" s="109"/>
      <c r="C7" s="137"/>
      <c r="D7" s="106"/>
      <c r="E7" s="106"/>
      <c r="F7" s="106"/>
      <c r="G7" s="106"/>
      <c r="H7" s="161"/>
    </row>
    <row r="8" spans="1:8" x14ac:dyDescent="0.3">
      <c r="A8" s="190"/>
      <c r="B8" s="96"/>
      <c r="C8" s="98"/>
      <c r="D8" s="92"/>
      <c r="E8" s="92"/>
      <c r="F8" s="92"/>
      <c r="G8" s="92"/>
      <c r="H8" s="160"/>
    </row>
    <row r="9" spans="1:8" ht="28.8" thickBot="1" x14ac:dyDescent="0.35">
      <c r="A9" s="100" t="s">
        <v>88</v>
      </c>
      <c r="B9" s="99"/>
      <c r="C9" s="100"/>
      <c r="D9" s="100"/>
      <c r="E9" s="100"/>
      <c r="F9" s="100"/>
      <c r="G9" s="100"/>
      <c r="H9" s="163"/>
    </row>
    <row r="10" spans="1:8" ht="15" thickBot="1" x14ac:dyDescent="0.35">
      <c r="A10" s="165"/>
      <c r="B10" s="103"/>
      <c r="C10" s="104"/>
      <c r="D10" s="105"/>
      <c r="E10" s="105"/>
      <c r="F10" s="105"/>
      <c r="G10" s="105"/>
      <c r="H10" s="166"/>
    </row>
    <row r="11" spans="1:8" x14ac:dyDescent="0.3">
      <c r="A11" s="191" t="s">
        <v>50</v>
      </c>
      <c r="B11" s="93" t="s">
        <v>124</v>
      </c>
      <c r="C11" s="139">
        <v>60</v>
      </c>
      <c r="D11" s="140">
        <v>0.84</v>
      </c>
      <c r="E11" s="140">
        <v>1.2E-2</v>
      </c>
      <c r="F11" s="140">
        <v>4.62</v>
      </c>
      <c r="G11" s="140">
        <v>1.62</v>
      </c>
      <c r="H11" s="164">
        <v>2</v>
      </c>
    </row>
    <row r="12" spans="1:8" ht="15" customHeight="1" x14ac:dyDescent="0.3">
      <c r="A12" s="190"/>
      <c r="B12" s="121" t="s">
        <v>125</v>
      </c>
      <c r="C12" s="98">
        <v>250</v>
      </c>
      <c r="D12" s="92">
        <v>1.2</v>
      </c>
      <c r="E12" s="92">
        <v>3.58</v>
      </c>
      <c r="F12" s="92">
        <v>17.600000000000001</v>
      </c>
      <c r="G12" s="92">
        <v>115.75</v>
      </c>
      <c r="H12" s="160">
        <v>113</v>
      </c>
    </row>
    <row r="13" spans="1:8" x14ac:dyDescent="0.3">
      <c r="A13" s="190"/>
      <c r="B13" s="96" t="s">
        <v>126</v>
      </c>
      <c r="C13" s="107">
        <v>250</v>
      </c>
      <c r="D13" s="108">
        <v>16.399999999999999</v>
      </c>
      <c r="E13" s="108">
        <v>22.8</v>
      </c>
      <c r="F13" s="108">
        <v>43.3</v>
      </c>
      <c r="G13" s="108">
        <v>460</v>
      </c>
      <c r="H13" s="162">
        <v>330</v>
      </c>
    </row>
    <row r="14" spans="1:8" x14ac:dyDescent="0.3">
      <c r="A14" s="190"/>
      <c r="B14" s="96" t="s">
        <v>100</v>
      </c>
      <c r="C14" s="107">
        <v>200</v>
      </c>
      <c r="D14" s="108">
        <v>0.6</v>
      </c>
      <c r="E14" s="108">
        <v>0.1</v>
      </c>
      <c r="F14" s="108">
        <v>20.100000000000001</v>
      </c>
      <c r="G14" s="108">
        <v>84</v>
      </c>
      <c r="H14" s="162">
        <v>495</v>
      </c>
    </row>
    <row r="15" spans="1:8" x14ac:dyDescent="0.3">
      <c r="A15" s="190"/>
      <c r="B15" s="96" t="s">
        <v>101</v>
      </c>
      <c r="C15" s="107">
        <v>40</v>
      </c>
      <c r="D15" s="108">
        <v>3.04</v>
      </c>
      <c r="E15" s="108">
        <v>0.32</v>
      </c>
      <c r="F15" s="108">
        <v>19.68</v>
      </c>
      <c r="G15" s="108">
        <v>94</v>
      </c>
      <c r="H15" s="162">
        <v>108</v>
      </c>
    </row>
    <row r="16" spans="1:8" x14ac:dyDescent="0.3">
      <c r="A16" s="190"/>
      <c r="B16" s="96" t="s">
        <v>96</v>
      </c>
      <c r="C16" s="98">
        <v>40</v>
      </c>
      <c r="D16" s="92">
        <v>3.2</v>
      </c>
      <c r="E16" s="92">
        <v>0.6</v>
      </c>
      <c r="F16" s="92">
        <v>16.04</v>
      </c>
      <c r="G16" s="92">
        <v>82.4</v>
      </c>
      <c r="H16" s="160">
        <v>110</v>
      </c>
    </row>
    <row r="17" spans="1:8" s="55" customFormat="1" x14ac:dyDescent="0.3">
      <c r="A17" s="101" t="s">
        <v>89</v>
      </c>
      <c r="B17" s="106"/>
      <c r="C17" s="101">
        <f>SUM(C11:C16)</f>
        <v>840</v>
      </c>
      <c r="D17" s="101">
        <f>SUM(D11:D16)</f>
        <v>25.279999999999998</v>
      </c>
      <c r="E17" s="101">
        <f>SUM(E11:E16)</f>
        <v>27.412000000000003</v>
      </c>
      <c r="F17" s="101">
        <f>SUM(F11:F16)</f>
        <v>121.34</v>
      </c>
      <c r="G17" s="101">
        <f>SUM(G11:G16)</f>
        <v>837.77</v>
      </c>
      <c r="H17" s="101"/>
    </row>
    <row r="18" spans="1:8" ht="27" x14ac:dyDescent="0.3">
      <c r="A18" s="112" t="s">
        <v>38</v>
      </c>
      <c r="B18" s="136"/>
      <c r="C18" s="112">
        <f>SUM(C9+C17)</f>
        <v>840</v>
      </c>
      <c r="D18" s="112">
        <f>SUM(D9+D17)</f>
        <v>25.279999999999998</v>
      </c>
      <c r="E18" s="112">
        <f>SUM(E9+E17)</f>
        <v>27.412000000000003</v>
      </c>
      <c r="F18" s="112">
        <f>SUM(F9+F17)</f>
        <v>121.34</v>
      </c>
      <c r="G18" s="112">
        <f>SUM(G9+G17)</f>
        <v>837.77</v>
      </c>
      <c r="H18" s="112"/>
    </row>
  </sheetData>
  <mergeCells count="8">
    <mergeCell ref="A2:A3"/>
    <mergeCell ref="A5:A8"/>
    <mergeCell ref="A11:A16"/>
    <mergeCell ref="G2:G3"/>
    <mergeCell ref="H2:H3"/>
    <mergeCell ref="B2:B3"/>
    <mergeCell ref="C2:C3"/>
    <mergeCell ref="D2:F2"/>
  </mergeCells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8"/>
  <sheetViews>
    <sheetView zoomScale="90" zoomScaleNormal="90" workbookViewId="0">
      <selection activeCell="I8" sqref="I8"/>
    </sheetView>
  </sheetViews>
  <sheetFormatPr defaultRowHeight="14.4" x14ac:dyDescent="0.3"/>
  <cols>
    <col min="1" max="1" width="13.33203125" customWidth="1"/>
    <col min="2" max="2" width="41.109375" customWidth="1"/>
    <col min="3" max="3" width="10" customWidth="1"/>
    <col min="6" max="6" width="11.109375" customWidth="1"/>
    <col min="7" max="7" width="17.6640625" customWidth="1"/>
    <col min="8" max="8" width="12.5546875" customWidth="1"/>
  </cols>
  <sheetData>
    <row r="1" spans="1:8" ht="15" thickBot="1" x14ac:dyDescent="0.35">
      <c r="A1" s="135"/>
      <c r="B1" s="147"/>
      <c r="C1" s="2"/>
      <c r="D1" s="3"/>
      <c r="E1" s="3"/>
      <c r="F1" s="3"/>
      <c r="G1" s="3"/>
      <c r="H1" s="3"/>
    </row>
    <row r="2" spans="1:8" ht="15" customHeight="1" x14ac:dyDescent="0.3">
      <c r="A2" s="227" t="s">
        <v>111</v>
      </c>
      <c r="B2" s="210" t="s">
        <v>112</v>
      </c>
      <c r="C2" s="220" t="s">
        <v>5</v>
      </c>
      <c r="D2" s="216" t="s">
        <v>6</v>
      </c>
      <c r="E2" s="216"/>
      <c r="F2" s="216"/>
      <c r="G2" s="216" t="s">
        <v>7</v>
      </c>
      <c r="H2" s="218" t="s">
        <v>86</v>
      </c>
    </row>
    <row r="3" spans="1:8" ht="15" thickBot="1" x14ac:dyDescent="0.35">
      <c r="A3" s="228"/>
      <c r="B3" s="211"/>
      <c r="C3" s="221"/>
      <c r="D3" s="179" t="s">
        <v>10</v>
      </c>
      <c r="E3" s="179" t="s">
        <v>11</v>
      </c>
      <c r="F3" s="179" t="s">
        <v>12</v>
      </c>
      <c r="G3" s="217"/>
      <c r="H3" s="219"/>
    </row>
    <row r="4" spans="1:8" ht="27.6" x14ac:dyDescent="0.3">
      <c r="A4" s="167" t="s">
        <v>127</v>
      </c>
      <c r="B4" s="180"/>
      <c r="C4" s="181"/>
      <c r="D4" s="182"/>
      <c r="E4" s="182"/>
      <c r="F4" s="182"/>
      <c r="G4" s="182"/>
      <c r="H4" s="183"/>
    </row>
    <row r="5" spans="1:8" x14ac:dyDescent="0.3">
      <c r="A5" s="209" t="s">
        <v>41</v>
      </c>
      <c r="B5" s="96"/>
      <c r="C5" s="98"/>
      <c r="D5" s="92"/>
      <c r="E5" s="92"/>
      <c r="F5" s="92"/>
      <c r="G5" s="92"/>
      <c r="H5" s="97"/>
    </row>
    <row r="6" spans="1:8" x14ac:dyDescent="0.3">
      <c r="A6" s="209"/>
      <c r="B6" s="96"/>
      <c r="C6" s="98"/>
      <c r="D6" s="92"/>
      <c r="E6" s="92"/>
      <c r="F6" s="92"/>
      <c r="G6" s="92"/>
      <c r="H6" s="97"/>
    </row>
    <row r="7" spans="1:8" x14ac:dyDescent="0.3">
      <c r="A7" s="209"/>
      <c r="B7" s="109"/>
      <c r="C7" s="137"/>
      <c r="D7" s="106"/>
      <c r="E7" s="106"/>
      <c r="F7" s="106"/>
      <c r="G7" s="106"/>
      <c r="H7" s="153"/>
    </row>
    <row r="8" spans="1:8" ht="28.8" thickBot="1" x14ac:dyDescent="0.35">
      <c r="A8" s="100" t="s">
        <v>88</v>
      </c>
      <c r="B8" s="99"/>
      <c r="C8" s="100"/>
      <c r="D8" s="100"/>
      <c r="E8" s="100"/>
      <c r="F8" s="100"/>
      <c r="G8" s="100"/>
      <c r="H8" s="126"/>
    </row>
    <row r="9" spans="1:8" ht="15" thickBot="1" x14ac:dyDescent="0.35">
      <c r="A9" s="102"/>
      <c r="B9" s="134"/>
      <c r="C9" s="104"/>
      <c r="D9" s="105"/>
      <c r="E9" s="105"/>
      <c r="F9" s="105"/>
      <c r="G9" s="105"/>
      <c r="H9" s="142"/>
    </row>
    <row r="10" spans="1:8" x14ac:dyDescent="0.3">
      <c r="A10" s="214" t="s">
        <v>50</v>
      </c>
      <c r="B10" s="93" t="s">
        <v>128</v>
      </c>
      <c r="C10" s="139">
        <v>60</v>
      </c>
      <c r="D10" s="140">
        <v>0.84</v>
      </c>
      <c r="E10" s="140">
        <v>1.2E-2</v>
      </c>
      <c r="F10" s="140">
        <v>4.62</v>
      </c>
      <c r="G10" s="140">
        <v>1.62</v>
      </c>
      <c r="H10" s="145">
        <v>22</v>
      </c>
    </row>
    <row r="11" spans="1:8" ht="28.2" x14ac:dyDescent="0.3">
      <c r="A11" s="215"/>
      <c r="B11" s="121" t="s">
        <v>129</v>
      </c>
      <c r="C11" s="107">
        <v>250</v>
      </c>
      <c r="D11" s="108">
        <v>2.6</v>
      </c>
      <c r="E11" s="108">
        <v>5.0999999999999996</v>
      </c>
      <c r="F11" s="108">
        <v>18.2</v>
      </c>
      <c r="G11" s="108">
        <v>109.5</v>
      </c>
      <c r="H11" s="143">
        <v>100</v>
      </c>
    </row>
    <row r="12" spans="1:8" x14ac:dyDescent="0.3">
      <c r="A12" s="215"/>
      <c r="B12" s="96" t="s">
        <v>130</v>
      </c>
      <c r="C12" s="107">
        <v>200</v>
      </c>
      <c r="D12" s="108">
        <v>4.4000000000000004</v>
      </c>
      <c r="E12" s="108">
        <v>6</v>
      </c>
      <c r="F12" s="108">
        <v>11.6</v>
      </c>
      <c r="G12" s="108">
        <v>140</v>
      </c>
      <c r="H12" s="143">
        <v>377</v>
      </c>
    </row>
    <row r="13" spans="1:8" x14ac:dyDescent="0.3">
      <c r="A13" s="215"/>
      <c r="B13" s="96" t="s">
        <v>131</v>
      </c>
      <c r="C13" s="107">
        <v>100</v>
      </c>
      <c r="D13" s="108">
        <v>10.85</v>
      </c>
      <c r="E13" s="108">
        <v>12.3</v>
      </c>
      <c r="F13" s="108">
        <v>15</v>
      </c>
      <c r="G13" s="108">
        <v>243</v>
      </c>
      <c r="H13" s="143">
        <v>381</v>
      </c>
    </row>
    <row r="14" spans="1:8" x14ac:dyDescent="0.3">
      <c r="A14" s="215"/>
      <c r="B14" s="96" t="s">
        <v>95</v>
      </c>
      <c r="C14" s="107">
        <v>200</v>
      </c>
      <c r="D14" s="108">
        <v>1</v>
      </c>
      <c r="E14" s="108">
        <v>0.2</v>
      </c>
      <c r="F14" s="108">
        <v>30.2</v>
      </c>
      <c r="G14" s="108">
        <v>86</v>
      </c>
      <c r="H14" s="143">
        <v>501</v>
      </c>
    </row>
    <row r="15" spans="1:8" x14ac:dyDescent="0.3">
      <c r="A15" s="215"/>
      <c r="B15" s="121" t="s">
        <v>83</v>
      </c>
      <c r="C15" s="107">
        <v>40</v>
      </c>
      <c r="D15" s="108">
        <v>2.72</v>
      </c>
      <c r="E15" s="108">
        <v>0.52</v>
      </c>
      <c r="F15" s="108">
        <v>15.9</v>
      </c>
      <c r="G15" s="108">
        <v>79.2</v>
      </c>
      <c r="H15" s="154">
        <v>108</v>
      </c>
    </row>
    <row r="16" spans="1:8" s="55" customFormat="1" x14ac:dyDescent="0.3">
      <c r="A16" s="215"/>
      <c r="B16" s="121" t="s">
        <v>101</v>
      </c>
      <c r="C16" s="97">
        <v>40</v>
      </c>
      <c r="D16" s="92">
        <v>3.2</v>
      </c>
      <c r="E16" s="92">
        <v>0.6</v>
      </c>
      <c r="F16" s="92">
        <v>16.04</v>
      </c>
      <c r="G16" s="92">
        <v>82.4</v>
      </c>
      <c r="H16" s="155">
        <v>110</v>
      </c>
    </row>
    <row r="17" spans="1:8" s="55" customFormat="1" x14ac:dyDescent="0.3">
      <c r="A17" s="101" t="s">
        <v>89</v>
      </c>
      <c r="B17" s="109"/>
      <c r="C17" s="101">
        <f>SUM(C10:C16)</f>
        <v>890</v>
      </c>
      <c r="D17" s="101">
        <f t="shared" ref="D17:G17" si="0">SUM(D10:D16)</f>
        <v>25.609999999999996</v>
      </c>
      <c r="E17" s="101">
        <f t="shared" si="0"/>
        <v>24.731999999999999</v>
      </c>
      <c r="F17" s="101">
        <f t="shared" si="0"/>
        <v>111.56</v>
      </c>
      <c r="G17" s="101">
        <f t="shared" si="0"/>
        <v>741.72</v>
      </c>
      <c r="H17" s="101"/>
    </row>
    <row r="18" spans="1:8" ht="28.2" x14ac:dyDescent="0.3">
      <c r="A18" s="118" t="s">
        <v>38</v>
      </c>
      <c r="B18" s="150"/>
      <c r="C18" s="118">
        <f t="shared" ref="C18:G18" si="1">SUM(C8+C17)</f>
        <v>890</v>
      </c>
      <c r="D18" s="118">
        <f t="shared" si="1"/>
        <v>25.609999999999996</v>
      </c>
      <c r="E18" s="118">
        <f t="shared" si="1"/>
        <v>24.731999999999999</v>
      </c>
      <c r="F18" s="118">
        <f t="shared" si="1"/>
        <v>111.56</v>
      </c>
      <c r="G18" s="118">
        <f t="shared" si="1"/>
        <v>741.72</v>
      </c>
      <c r="H18" s="118"/>
    </row>
  </sheetData>
  <mergeCells count="8">
    <mergeCell ref="H2:H3"/>
    <mergeCell ref="A5:A7"/>
    <mergeCell ref="A10:A16"/>
    <mergeCell ref="G2:G3"/>
    <mergeCell ref="A2:A3"/>
    <mergeCell ref="B2:B3"/>
    <mergeCell ref="C2:C3"/>
    <mergeCell ref="D2:F2"/>
  </mergeCells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9"/>
  <sheetViews>
    <sheetView zoomScale="90" zoomScaleNormal="90" workbookViewId="0">
      <selection activeCell="J10" sqref="J10"/>
    </sheetView>
  </sheetViews>
  <sheetFormatPr defaultRowHeight="14.4" x14ac:dyDescent="0.3"/>
  <cols>
    <col min="1" max="1" width="12.6640625" customWidth="1"/>
    <col min="2" max="2" width="39.88671875" customWidth="1"/>
    <col min="3" max="3" width="10.109375" customWidth="1"/>
    <col min="6" max="6" width="11.5546875" customWidth="1"/>
    <col min="7" max="7" width="17.109375" customWidth="1"/>
    <col min="8" max="8" width="15.6640625" customWidth="1"/>
  </cols>
  <sheetData>
    <row r="1" spans="1:8" ht="15" thickBot="1" x14ac:dyDescent="0.35">
      <c r="A1" s="135"/>
      <c r="B1" s="147"/>
      <c r="C1" s="2"/>
      <c r="D1" s="3"/>
      <c r="E1" s="3"/>
      <c r="F1" s="3"/>
      <c r="G1" s="3"/>
      <c r="H1" s="3"/>
    </row>
    <row r="2" spans="1:8" ht="15" customHeight="1" x14ac:dyDescent="0.3">
      <c r="A2" s="230" t="s">
        <v>111</v>
      </c>
      <c r="B2" s="200" t="s">
        <v>112</v>
      </c>
      <c r="C2" s="202" t="s">
        <v>5</v>
      </c>
      <c r="D2" s="192" t="s">
        <v>6</v>
      </c>
      <c r="E2" s="192"/>
      <c r="F2" s="192"/>
      <c r="G2" s="192" t="s">
        <v>7</v>
      </c>
      <c r="H2" s="188" t="s">
        <v>86</v>
      </c>
    </row>
    <row r="3" spans="1:8" ht="15" thickBot="1" x14ac:dyDescent="0.35">
      <c r="A3" s="231"/>
      <c r="B3" s="201"/>
      <c r="C3" s="203"/>
      <c r="D3" s="170" t="s">
        <v>10</v>
      </c>
      <c r="E3" s="170" t="s">
        <v>11</v>
      </c>
      <c r="F3" s="170" t="s">
        <v>12</v>
      </c>
      <c r="G3" s="193"/>
      <c r="H3" s="189"/>
    </row>
    <row r="4" spans="1:8" ht="27.6" x14ac:dyDescent="0.3">
      <c r="A4" s="167" t="s">
        <v>134</v>
      </c>
      <c r="B4" s="184"/>
      <c r="C4" s="185"/>
      <c r="D4" s="186"/>
      <c r="E4" s="186"/>
      <c r="F4" s="186"/>
      <c r="G4" s="186"/>
      <c r="H4" s="187"/>
    </row>
    <row r="5" spans="1:8" x14ac:dyDescent="0.3">
      <c r="A5" s="229" t="s">
        <v>41</v>
      </c>
      <c r="B5" s="138"/>
      <c r="C5" s="128"/>
      <c r="D5" s="115"/>
      <c r="E5" s="115"/>
      <c r="F5" s="115"/>
      <c r="G5" s="115"/>
      <c r="H5" s="141"/>
    </row>
    <row r="6" spans="1:8" x14ac:dyDescent="0.3">
      <c r="A6" s="229"/>
      <c r="B6" s="96"/>
      <c r="C6" s="97"/>
      <c r="D6" s="92"/>
      <c r="E6" s="92"/>
      <c r="F6" s="92"/>
      <c r="G6" s="92"/>
      <c r="H6" s="97"/>
    </row>
    <row r="7" spans="1:8" x14ac:dyDescent="0.3">
      <c r="A7" s="229"/>
      <c r="B7" s="96"/>
      <c r="C7" s="98"/>
      <c r="D7" s="92"/>
      <c r="E7" s="92"/>
      <c r="F7" s="92"/>
      <c r="G7" s="92"/>
      <c r="H7" s="97"/>
    </row>
    <row r="8" spans="1:8" x14ac:dyDescent="0.3">
      <c r="A8" s="229"/>
      <c r="B8" s="96"/>
      <c r="C8" s="98"/>
      <c r="D8" s="92"/>
      <c r="E8" s="92"/>
      <c r="F8" s="92"/>
      <c r="G8" s="92"/>
      <c r="H8" s="97"/>
    </row>
    <row r="9" spans="1:8" x14ac:dyDescent="0.3">
      <c r="A9" s="229"/>
      <c r="B9" s="96"/>
      <c r="C9" s="98"/>
      <c r="D9" s="92"/>
      <c r="E9" s="92"/>
      <c r="F9" s="92"/>
      <c r="G9" s="92"/>
      <c r="H9" s="97"/>
    </row>
    <row r="10" spans="1:8" ht="28.8" thickBot="1" x14ac:dyDescent="0.35">
      <c r="A10" s="100" t="s">
        <v>88</v>
      </c>
      <c r="B10" s="99"/>
      <c r="C10" s="100"/>
      <c r="D10" s="100"/>
      <c r="E10" s="100"/>
      <c r="F10" s="100"/>
      <c r="G10" s="100"/>
      <c r="H10" s="126"/>
    </row>
    <row r="11" spans="1:8" ht="15" thickBot="1" x14ac:dyDescent="0.35">
      <c r="A11" s="102"/>
      <c r="B11" s="103"/>
      <c r="C11" s="104"/>
      <c r="D11" s="144"/>
      <c r="E11" s="146"/>
      <c r="F11" s="105"/>
      <c r="G11" s="105"/>
      <c r="H11" s="142"/>
    </row>
    <row r="12" spans="1:8" x14ac:dyDescent="0.3">
      <c r="A12" s="232" t="s">
        <v>50</v>
      </c>
      <c r="B12" s="93" t="s">
        <v>106</v>
      </c>
      <c r="C12" s="139">
        <v>60</v>
      </c>
      <c r="D12" s="140">
        <v>1.1399999999999999</v>
      </c>
      <c r="E12" s="140">
        <v>5.3</v>
      </c>
      <c r="F12" s="140">
        <v>4.5999999999999996</v>
      </c>
      <c r="G12" s="140">
        <v>70.8</v>
      </c>
      <c r="H12" s="145">
        <v>86</v>
      </c>
    </row>
    <row r="13" spans="1:8" ht="28.2" x14ac:dyDescent="0.3">
      <c r="A13" s="232"/>
      <c r="B13" s="121" t="s">
        <v>132</v>
      </c>
      <c r="C13" s="107">
        <v>250</v>
      </c>
      <c r="D13" s="108">
        <v>1.85</v>
      </c>
      <c r="E13" s="108">
        <v>9.4</v>
      </c>
      <c r="F13" s="108">
        <v>6.9</v>
      </c>
      <c r="G13" s="108">
        <v>112</v>
      </c>
      <c r="H13" s="143">
        <v>95</v>
      </c>
    </row>
    <row r="14" spans="1:8" x14ac:dyDescent="0.3">
      <c r="A14" s="232"/>
      <c r="B14" s="96" t="s">
        <v>133</v>
      </c>
      <c r="C14" s="107">
        <v>200</v>
      </c>
      <c r="D14" s="108">
        <v>18.8</v>
      </c>
      <c r="E14" s="108">
        <v>14.3</v>
      </c>
      <c r="F14" s="108">
        <v>45.8</v>
      </c>
      <c r="G14" s="108">
        <v>377</v>
      </c>
      <c r="H14" s="143">
        <v>328</v>
      </c>
    </row>
    <row r="15" spans="1:8" x14ac:dyDescent="0.3">
      <c r="A15" s="232"/>
      <c r="B15" s="96" t="s">
        <v>110</v>
      </c>
      <c r="C15" s="107">
        <v>200</v>
      </c>
      <c r="D15" s="108">
        <v>0.2</v>
      </c>
      <c r="E15" s="108">
        <v>0.1</v>
      </c>
      <c r="F15" s="108">
        <v>10.7</v>
      </c>
      <c r="G15" s="108">
        <v>44</v>
      </c>
      <c r="H15" s="143">
        <v>491</v>
      </c>
    </row>
    <row r="16" spans="1:8" x14ac:dyDescent="0.3">
      <c r="A16" s="232"/>
      <c r="B16" s="96" t="s">
        <v>101</v>
      </c>
      <c r="C16" s="107">
        <v>40</v>
      </c>
      <c r="D16" s="108">
        <v>3.04</v>
      </c>
      <c r="E16" s="108">
        <v>0.32</v>
      </c>
      <c r="F16" s="108">
        <v>19.68</v>
      </c>
      <c r="G16" s="108">
        <v>94</v>
      </c>
      <c r="H16" s="143">
        <v>108</v>
      </c>
    </row>
    <row r="17" spans="1:8" x14ac:dyDescent="0.3">
      <c r="A17" s="233"/>
      <c r="B17" s="96" t="s">
        <v>96</v>
      </c>
      <c r="C17" s="98">
        <v>40</v>
      </c>
      <c r="D17" s="92">
        <v>3.2</v>
      </c>
      <c r="E17" s="92">
        <v>0.6</v>
      </c>
      <c r="F17" s="92">
        <v>16.04</v>
      </c>
      <c r="G17" s="92">
        <v>82.4</v>
      </c>
      <c r="H17" s="97">
        <v>110</v>
      </c>
    </row>
    <row r="18" spans="1:8" s="55" customFormat="1" ht="28.2" x14ac:dyDescent="0.3">
      <c r="A18" s="101" t="s">
        <v>89</v>
      </c>
      <c r="B18" s="106"/>
      <c r="C18" s="101">
        <f>SUM(C12:C17)</f>
        <v>790</v>
      </c>
      <c r="D18" s="100">
        <f>SUM(D12:D17)</f>
        <v>28.229999999999997</v>
      </c>
      <c r="E18" s="100">
        <f>SUM(E12:E17)</f>
        <v>30.020000000000003</v>
      </c>
      <c r="F18" s="100">
        <f>SUM(F12:F17)</f>
        <v>103.72</v>
      </c>
      <c r="G18" s="101">
        <f>SUM(G12:G17)</f>
        <v>780.19999999999993</v>
      </c>
      <c r="H18" s="101"/>
    </row>
    <row r="19" spans="1:8" ht="27" x14ac:dyDescent="0.3">
      <c r="A19" s="112" t="s">
        <v>38</v>
      </c>
      <c r="B19" s="136"/>
      <c r="C19" s="112">
        <f>SUM(C10+C18)</f>
        <v>790</v>
      </c>
      <c r="D19" s="112">
        <f>SUM(D10+D18)</f>
        <v>28.229999999999997</v>
      </c>
      <c r="E19" s="112">
        <f>SUM(E10+E18)</f>
        <v>30.020000000000003</v>
      </c>
      <c r="F19" s="112">
        <f>SUM(F10+F18)</f>
        <v>103.72</v>
      </c>
      <c r="G19" s="112">
        <f>SUM(G10+G18)</f>
        <v>780.19999999999993</v>
      </c>
      <c r="H19" s="112"/>
    </row>
  </sheetData>
  <mergeCells count="8">
    <mergeCell ref="A5:A9"/>
    <mergeCell ref="A2:A3"/>
    <mergeCell ref="A12:A17"/>
    <mergeCell ref="G2:G3"/>
    <mergeCell ref="H2:H3"/>
    <mergeCell ref="B2:B3"/>
    <mergeCell ref="C2:C3"/>
    <mergeCell ref="D2:F2"/>
  </mergeCells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1"/>
  <sheetViews>
    <sheetView zoomScale="90" zoomScaleNormal="90" workbookViewId="0">
      <selection activeCell="L16" sqref="L16"/>
    </sheetView>
  </sheetViews>
  <sheetFormatPr defaultRowHeight="14.4" x14ac:dyDescent="0.3"/>
  <cols>
    <col min="1" max="1" width="13.44140625" customWidth="1"/>
    <col min="2" max="2" width="37.44140625" customWidth="1"/>
    <col min="3" max="3" width="10" customWidth="1"/>
    <col min="6" max="6" width="10.6640625" customWidth="1"/>
    <col min="7" max="7" width="17" customWidth="1"/>
    <col min="8" max="8" width="13" customWidth="1"/>
  </cols>
  <sheetData>
    <row r="1" spans="1:8" ht="15" thickBot="1" x14ac:dyDescent="0.35">
      <c r="A1" s="135"/>
      <c r="B1" s="147"/>
      <c r="C1" s="2"/>
      <c r="D1" s="3"/>
      <c r="E1" s="3"/>
      <c r="F1" s="3"/>
      <c r="G1" s="3"/>
      <c r="H1" s="3"/>
    </row>
    <row r="2" spans="1:8" ht="15" customHeight="1" x14ac:dyDescent="0.3">
      <c r="A2" s="206" t="s">
        <v>111</v>
      </c>
      <c r="B2" s="237" t="s">
        <v>112</v>
      </c>
      <c r="C2" s="220" t="s">
        <v>5</v>
      </c>
      <c r="D2" s="216" t="s">
        <v>6</v>
      </c>
      <c r="E2" s="216"/>
      <c r="F2" s="216"/>
      <c r="G2" s="216" t="s">
        <v>7</v>
      </c>
      <c r="H2" s="235" t="s">
        <v>86</v>
      </c>
    </row>
    <row r="3" spans="1:8" ht="15" thickBot="1" x14ac:dyDescent="0.35">
      <c r="A3" s="207"/>
      <c r="B3" s="238"/>
      <c r="C3" s="221"/>
      <c r="D3" s="179" t="s">
        <v>10</v>
      </c>
      <c r="E3" s="179" t="s">
        <v>11</v>
      </c>
      <c r="F3" s="179" t="s">
        <v>12</v>
      </c>
      <c r="G3" s="217"/>
      <c r="H3" s="236"/>
    </row>
    <row r="4" spans="1:8" ht="27.6" x14ac:dyDescent="0.3">
      <c r="A4" s="167" t="s">
        <v>137</v>
      </c>
      <c r="B4" s="180"/>
      <c r="C4" s="181"/>
      <c r="D4" s="182"/>
      <c r="E4" s="182"/>
      <c r="F4" s="182"/>
      <c r="G4" s="182"/>
      <c r="H4" s="182"/>
    </row>
    <row r="5" spans="1:8" x14ac:dyDescent="0.3">
      <c r="A5" s="222" t="s">
        <v>41</v>
      </c>
      <c r="B5" s="96"/>
      <c r="C5" s="98"/>
      <c r="D5" s="92"/>
      <c r="E5" s="92"/>
      <c r="F5" s="92"/>
      <c r="G5" s="92"/>
      <c r="H5" s="97"/>
    </row>
    <row r="6" spans="1:8" x14ac:dyDescent="0.3">
      <c r="A6" s="234"/>
      <c r="B6" s="96"/>
      <c r="C6" s="97"/>
      <c r="D6" s="92"/>
      <c r="E6" s="92"/>
      <c r="F6" s="92"/>
      <c r="G6" s="92"/>
      <c r="H6" s="97"/>
    </row>
    <row r="7" spans="1:8" x14ac:dyDescent="0.3">
      <c r="A7" s="234"/>
      <c r="B7" s="96"/>
      <c r="C7" s="148"/>
      <c r="D7" s="92"/>
      <c r="E7" s="92"/>
      <c r="F7" s="92"/>
      <c r="G7" s="92"/>
      <c r="H7" s="97"/>
    </row>
    <row r="8" spans="1:8" x14ac:dyDescent="0.3">
      <c r="A8" s="234"/>
      <c r="B8" s="96"/>
      <c r="C8" s="98"/>
      <c r="D8" s="92"/>
      <c r="E8" s="92"/>
      <c r="F8" s="92"/>
      <c r="G8" s="92"/>
      <c r="H8" s="97"/>
    </row>
    <row r="9" spans="1:8" x14ac:dyDescent="0.3">
      <c r="A9" s="234"/>
      <c r="B9" s="96"/>
      <c r="C9" s="98"/>
      <c r="D9" s="92"/>
      <c r="E9" s="92"/>
      <c r="F9" s="92"/>
      <c r="G9" s="92"/>
      <c r="H9" s="97"/>
    </row>
    <row r="10" spans="1:8" x14ac:dyDescent="0.3">
      <c r="A10" s="191"/>
      <c r="B10" s="96"/>
      <c r="C10" s="98"/>
      <c r="D10" s="92"/>
      <c r="E10" s="92"/>
      <c r="F10" s="92"/>
      <c r="G10" s="92"/>
      <c r="H10" s="97"/>
    </row>
    <row r="11" spans="1:8" ht="28.8" thickBot="1" x14ac:dyDescent="0.35">
      <c r="A11" s="151" t="s">
        <v>88</v>
      </c>
      <c r="B11" s="99"/>
      <c r="C11" s="100"/>
      <c r="D11" s="100"/>
      <c r="E11" s="100"/>
      <c r="F11" s="100"/>
      <c r="G11" s="100"/>
      <c r="H11" s="126"/>
    </row>
    <row r="12" spans="1:8" ht="15" thickBot="1" x14ac:dyDescent="0.35">
      <c r="A12" s="152"/>
      <c r="B12" s="134"/>
      <c r="C12" s="104"/>
      <c r="D12" s="105"/>
      <c r="E12" s="105"/>
      <c r="F12" s="105"/>
      <c r="G12" s="105"/>
      <c r="H12" s="142"/>
    </row>
    <row r="13" spans="1:8" x14ac:dyDescent="0.3">
      <c r="A13" s="234" t="s">
        <v>50</v>
      </c>
      <c r="B13" s="93" t="s">
        <v>135</v>
      </c>
      <c r="C13" s="139">
        <v>60</v>
      </c>
      <c r="D13" s="140">
        <v>0.84</v>
      </c>
      <c r="E13" s="140">
        <v>1.2E-2</v>
      </c>
      <c r="F13" s="140">
        <v>4.62</v>
      </c>
      <c r="G13" s="140">
        <v>1.62</v>
      </c>
      <c r="H13" s="145">
        <v>5</v>
      </c>
    </row>
    <row r="14" spans="1:8" ht="28.2" x14ac:dyDescent="0.3">
      <c r="A14" s="234"/>
      <c r="B14" s="96" t="s">
        <v>136</v>
      </c>
      <c r="C14" s="98">
        <v>250</v>
      </c>
      <c r="D14" s="92">
        <v>2.9</v>
      </c>
      <c r="E14" s="92">
        <v>4.25</v>
      </c>
      <c r="F14" s="92">
        <v>12.2</v>
      </c>
      <c r="G14" s="92">
        <v>97.7</v>
      </c>
      <c r="H14" s="97">
        <v>129</v>
      </c>
    </row>
    <row r="15" spans="1:8" x14ac:dyDescent="0.3">
      <c r="A15" s="234"/>
      <c r="B15" s="96" t="s">
        <v>115</v>
      </c>
      <c r="C15" s="98">
        <v>200</v>
      </c>
      <c r="D15" s="92">
        <v>5.0199999999999996</v>
      </c>
      <c r="E15" s="92">
        <v>7.24</v>
      </c>
      <c r="F15" s="92">
        <v>22.3</v>
      </c>
      <c r="G15" s="92">
        <v>292.39999999999998</v>
      </c>
      <c r="H15" s="97">
        <v>385</v>
      </c>
    </row>
    <row r="16" spans="1:8" ht="29.25" customHeight="1" x14ac:dyDescent="0.3">
      <c r="A16" s="234"/>
      <c r="B16" s="96" t="s">
        <v>138</v>
      </c>
      <c r="C16" s="107">
        <v>100</v>
      </c>
      <c r="D16" s="108">
        <v>6</v>
      </c>
      <c r="E16" s="108">
        <v>6.74</v>
      </c>
      <c r="F16" s="108">
        <v>4.78</v>
      </c>
      <c r="G16" s="108">
        <v>73.599999999999994</v>
      </c>
      <c r="H16" s="143">
        <v>372</v>
      </c>
    </row>
    <row r="17" spans="1:8" x14ac:dyDescent="0.3">
      <c r="A17" s="234"/>
      <c r="B17" s="96" t="s">
        <v>117</v>
      </c>
      <c r="C17" s="107">
        <v>200</v>
      </c>
      <c r="D17" s="108">
        <v>0.6</v>
      </c>
      <c r="E17" s="108">
        <v>0.1</v>
      </c>
      <c r="F17" s="108">
        <v>20.100000000000001</v>
      </c>
      <c r="G17" s="108">
        <v>84</v>
      </c>
      <c r="H17" s="143">
        <v>494</v>
      </c>
    </row>
    <row r="18" spans="1:8" x14ac:dyDescent="0.3">
      <c r="A18" s="234"/>
      <c r="B18" s="96" t="s">
        <v>101</v>
      </c>
      <c r="C18" s="107">
        <v>40</v>
      </c>
      <c r="D18" s="108">
        <v>3.04</v>
      </c>
      <c r="E18" s="108">
        <v>0.32</v>
      </c>
      <c r="F18" s="108">
        <v>19.68</v>
      </c>
      <c r="G18" s="108">
        <v>94</v>
      </c>
      <c r="H18" s="143">
        <v>108</v>
      </c>
    </row>
    <row r="19" spans="1:8" s="55" customFormat="1" x14ac:dyDescent="0.3">
      <c r="A19" s="191"/>
      <c r="B19" s="96" t="s">
        <v>96</v>
      </c>
      <c r="C19" s="98">
        <v>40</v>
      </c>
      <c r="D19" s="92">
        <v>3.2</v>
      </c>
      <c r="E19" s="92">
        <v>0.6</v>
      </c>
      <c r="F19" s="92">
        <v>16.04</v>
      </c>
      <c r="G19" s="92">
        <v>82.4</v>
      </c>
      <c r="H19" s="97">
        <v>110</v>
      </c>
    </row>
    <row r="20" spans="1:8" s="55" customFormat="1" x14ac:dyDescent="0.3">
      <c r="A20" s="101" t="s">
        <v>89</v>
      </c>
      <c r="B20" s="106"/>
      <c r="C20" s="101">
        <f>SUM(C13:C19)</f>
        <v>890</v>
      </c>
      <c r="D20" s="101">
        <f t="shared" ref="D20:G20" si="0">SUM(D13:D19)</f>
        <v>21.599999999999998</v>
      </c>
      <c r="E20" s="101">
        <f t="shared" si="0"/>
        <v>19.262</v>
      </c>
      <c r="F20" s="101">
        <f t="shared" si="0"/>
        <v>99.72</v>
      </c>
      <c r="G20" s="101">
        <f t="shared" si="0"/>
        <v>725.71999999999991</v>
      </c>
      <c r="H20" s="101"/>
    </row>
    <row r="21" spans="1:8" ht="28.2" x14ac:dyDescent="0.3">
      <c r="A21" s="118" t="s">
        <v>38</v>
      </c>
      <c r="B21" s="136"/>
      <c r="C21" s="118">
        <f t="shared" ref="C21:G21" si="1">SUM(C11+C20)</f>
        <v>890</v>
      </c>
      <c r="D21" s="118">
        <f t="shared" si="1"/>
        <v>21.599999999999998</v>
      </c>
      <c r="E21" s="118">
        <f t="shared" si="1"/>
        <v>19.262</v>
      </c>
      <c r="F21" s="118">
        <f t="shared" si="1"/>
        <v>99.72</v>
      </c>
      <c r="G21" s="118">
        <f t="shared" si="1"/>
        <v>725.71999999999991</v>
      </c>
      <c r="H21" s="118"/>
    </row>
  </sheetData>
  <mergeCells count="8">
    <mergeCell ref="A2:A3"/>
    <mergeCell ref="A5:A10"/>
    <mergeCell ref="A13:A19"/>
    <mergeCell ref="G2:G3"/>
    <mergeCell ref="H2:H3"/>
    <mergeCell ref="B2:B3"/>
    <mergeCell ref="C2:C3"/>
    <mergeCell ref="D2:F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17</vt:i4>
      </vt:variant>
    </vt:vector>
  </HeadingPairs>
  <TitlesOfParts>
    <vt:vector size="17" baseType="lpstr">
      <vt:lpstr>День 1</vt:lpstr>
      <vt:lpstr>День 2</vt:lpstr>
      <vt:lpstr>День 3</vt:lpstr>
      <vt:lpstr>День 4</vt:lpstr>
      <vt:lpstr>День 5</vt:lpstr>
      <vt:lpstr>День 6</vt:lpstr>
      <vt:lpstr>День 7</vt:lpstr>
      <vt:lpstr>День 8</vt:lpstr>
      <vt:lpstr>День 9</vt:lpstr>
      <vt:lpstr>День 10</vt:lpstr>
      <vt:lpstr>День 11</vt:lpstr>
      <vt:lpstr>День 12</vt:lpstr>
      <vt:lpstr>Средний показатель</vt:lpstr>
      <vt:lpstr>Калорийность</vt:lpstr>
      <vt:lpstr>Белки</vt:lpstr>
      <vt:lpstr>Жиры</vt:lpstr>
      <vt:lpstr>Углеводы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2024-12-02T07:04:23Z</dcterms:modified>
</cp:coreProperties>
</file>